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E:\Du lieu o D Toshiba\2.Du an Tan Hong 2010\KHSDD 2023\Tai lieu Tan Hong\Bao cao gui So\Ho so KH 2023  Tan Hong nop tham dinh-10-2022\Bao cao\"/>
    </mc:Choice>
  </mc:AlternateContent>
  <bookViews>
    <workbookView xWindow="-120" yWindow="-120" windowWidth="21840" windowHeight="13140" tabRatio="842" activeTab="7"/>
  </bookViews>
  <sheets>
    <sheet name="Bia" sheetId="126" r:id="rId1"/>
    <sheet name="Bieu01" sheetId="29" r:id="rId2"/>
    <sheet name="Bieu02" sheetId="125" r:id="rId3"/>
    <sheet name="KHnamtrc" sheetId="155" state="hidden" r:id="rId4"/>
    <sheet name="Bieu06" sheetId="36" r:id="rId5"/>
    <sheet name="Bieu07" sheetId="38" r:id="rId6"/>
    <sheet name="Bieu08" sheetId="39" r:id="rId7"/>
    <sheet name="Bieu11" sheetId="143" r:id="rId8"/>
    <sheet name="Bieu13CH" sheetId="144" r:id="rId9"/>
    <sheet name="Bieu06 Ktra" sheetId="118" r:id="rId10"/>
    <sheet name="Bieu09" sheetId="41" r:id="rId11"/>
    <sheet name="Bieu phu" sheetId="129" r:id="rId12"/>
    <sheet name="thuchi" sheetId="141" r:id="rId13"/>
    <sheet name="CC_KH" sheetId="122" state="hidden" r:id="rId14"/>
  </sheets>
  <definedNames>
    <definedName name="__a1" hidden="1">{"'Sheet1'!$L$16"}</definedName>
    <definedName name="__a2" hidden="1">{"'Sheet1'!$L$16"}</definedName>
    <definedName name="__IntlFixup" hidden="1">TRUE</definedName>
    <definedName name="__NSO2" hidden="1">{"'Sheet1'!$L$16"}</definedName>
    <definedName name="_a1" hidden="1">{"'Sheet1'!$L$16"}</definedName>
    <definedName name="_a2" hidden="1">{"'Sheet1'!$L$16"}</definedName>
    <definedName name="_Fill" hidden="1">#REF!</definedName>
    <definedName name="_xlnm._FilterDatabase" localSheetId="2" hidden="1">Bieu02!$A$6:$G$58</definedName>
    <definedName name="_xlnm._FilterDatabase" hidden="1">#REF!</definedName>
    <definedName name="_Key1" localSheetId="9" hidden="1">#REF!</definedName>
    <definedName name="_Key1" localSheetId="10" hidden="1">#REF!</definedName>
    <definedName name="_Key1" localSheetId="13" hidden="1">#REF!</definedName>
    <definedName name="_Key1" hidden="1">#REF!</definedName>
    <definedName name="_Key2" localSheetId="9" hidden="1">#REF!</definedName>
    <definedName name="_Key2" localSheetId="10" hidden="1">#REF!</definedName>
    <definedName name="_Key2" localSheetId="13" hidden="1">#REF!</definedName>
    <definedName name="_Key2" hidden="1">#REF!</definedName>
    <definedName name="_NSO2" hidden="1">{"'Sheet1'!$L$16"}</definedName>
    <definedName name="_Order1" hidden="1">255</definedName>
    <definedName name="_Order2" hidden="1">255</definedName>
    <definedName name="_Sort" localSheetId="9" hidden="1">#REF!</definedName>
    <definedName name="_Sort" localSheetId="10" hidden="1">#REF!</definedName>
    <definedName name="_Sort" localSheetId="13" hidden="1">#REF!</definedName>
    <definedName name="_Sort" hidden="1">#REF!</definedName>
    <definedName name="h" hidden="1">{"'Sheet1'!$L$16"}</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hidden="1">{"'Sheet1'!$L$16"}</definedName>
    <definedName name="_xlnm.Print_Area" localSheetId="1">Bieu01!$A$1:$N$59</definedName>
    <definedName name="_xlnm.Print_Area" localSheetId="2">Bieu02!$A$1:$G$58</definedName>
    <definedName name="_xlnm.Print_Area" localSheetId="4">Bieu06!$A$1:$M$73</definedName>
    <definedName name="_xlnm.Print_Area" localSheetId="9">'Bieu06 Ktra'!$A$1:$H$59</definedName>
    <definedName name="_xlnm.Print_Area" localSheetId="5">Bieu07!$A$1:$M$32</definedName>
    <definedName name="_xlnm.Print_Area" localSheetId="6">Bieu08!$A$1:$M$58</definedName>
    <definedName name="_xlnm.Print_Area" localSheetId="10">Bieu09!$A$1:$M$58</definedName>
    <definedName name="_xlnm.Print_Titles" localSheetId="1">Bieu01!$4:$6</definedName>
    <definedName name="_xlnm.Print_Titles" localSheetId="2">Bieu02!$4:$6</definedName>
    <definedName name="_xlnm.Print_Titles" localSheetId="4">Bieu06!$4:$6</definedName>
    <definedName name="_xlnm.Print_Titles" localSheetId="9">'Bieu06 Ktra'!$4:$6</definedName>
    <definedName name="_xlnm.Print_Titles" localSheetId="5">Bieu07!$4:$6</definedName>
    <definedName name="_xlnm.Print_Titles" localSheetId="6">Bieu08!$4:$6</definedName>
    <definedName name="_xlnm.Print_Titles" localSheetId="10">Bieu09!$4:$5</definedName>
    <definedName name="_xlnm.Print_Titles" localSheetId="8">Bieu13CH!$A:$C</definedName>
    <definedName name="thanhthao" hidden="1">{#N/A,#N/A,FALSE,"Chi tiÆt"}</definedName>
    <definedName name="wrn.chi._.tiÆt." hidden="1">{#N/A,#N/A,FALSE,"Chi tiÆt"}</definedName>
    <definedName name="z" hidden="1">{"'Sheet1'!$L$16"}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4" i="129" l="1"/>
  <c r="P35" i="129"/>
  <c r="P36" i="129"/>
  <c r="P37" i="129"/>
  <c r="P38" i="129"/>
  <c r="P39" i="129"/>
  <c r="P40" i="129"/>
  <c r="P41" i="129"/>
  <c r="P33" i="129"/>
  <c r="P42" i="129" s="1"/>
  <c r="Q42" i="129" s="1"/>
  <c r="R58" i="129"/>
  <c r="P58" i="129"/>
  <c r="D58" i="129"/>
  <c r="C58" i="129"/>
  <c r="R57" i="129"/>
  <c r="P57" i="129"/>
  <c r="D57" i="129"/>
  <c r="C57" i="129"/>
  <c r="E57" i="129" s="1"/>
  <c r="R56" i="129"/>
  <c r="P56" i="129"/>
  <c r="D56" i="129"/>
  <c r="C56" i="129"/>
  <c r="E56" i="129" s="1"/>
  <c r="R55" i="129"/>
  <c r="P55" i="129"/>
  <c r="D55" i="129"/>
  <c r="C55" i="129"/>
  <c r="E55" i="129" s="1"/>
  <c r="R54" i="129"/>
  <c r="P54" i="129"/>
  <c r="D54" i="129"/>
  <c r="C54" i="129"/>
  <c r="E54" i="129" s="1"/>
  <c r="R53" i="129"/>
  <c r="P53" i="129"/>
  <c r="D53" i="129"/>
  <c r="C53" i="129"/>
  <c r="E53" i="129" s="1"/>
  <c r="R52" i="129"/>
  <c r="P52" i="129"/>
  <c r="D52" i="129"/>
  <c r="C52" i="129"/>
  <c r="E52" i="129" s="1"/>
  <c r="R51" i="129"/>
  <c r="P51" i="129"/>
  <c r="D51" i="129"/>
  <c r="C51" i="129"/>
  <c r="E51" i="129" s="1"/>
  <c r="R50" i="129"/>
  <c r="P50" i="129"/>
  <c r="D50" i="129"/>
  <c r="C50" i="129"/>
  <c r="E50" i="129" s="1"/>
  <c r="I41" i="129"/>
  <c r="C41" i="129"/>
  <c r="I40" i="129"/>
  <c r="C40" i="129"/>
  <c r="I39" i="129"/>
  <c r="C39" i="129"/>
  <c r="I38" i="129"/>
  <c r="C38" i="129"/>
  <c r="I37" i="129"/>
  <c r="C37" i="129"/>
  <c r="I36" i="129"/>
  <c r="C36" i="129"/>
  <c r="I35" i="129"/>
  <c r="C35" i="129"/>
  <c r="I34" i="129"/>
  <c r="C34" i="129"/>
  <c r="C42" i="129" s="1"/>
  <c r="D42" i="129" s="1"/>
  <c r="I33" i="129"/>
  <c r="C33" i="129"/>
  <c r="G23" i="129"/>
  <c r="D23" i="129"/>
  <c r="G22" i="129"/>
  <c r="C22" i="129" s="1"/>
  <c r="D22" i="129"/>
  <c r="G21" i="129"/>
  <c r="D21" i="129"/>
  <c r="G20" i="129"/>
  <c r="D20" i="129"/>
  <c r="G19" i="129"/>
  <c r="C19" i="129" s="1"/>
  <c r="D19" i="129"/>
  <c r="G18" i="129"/>
  <c r="D18" i="129"/>
  <c r="G17" i="129"/>
  <c r="D17" i="129"/>
  <c r="G16" i="129"/>
  <c r="D16" i="129"/>
  <c r="G15" i="129"/>
  <c r="D15" i="129"/>
  <c r="G11" i="129"/>
  <c r="C11" i="129" s="1"/>
  <c r="E11" i="129"/>
  <c r="G10" i="129"/>
  <c r="E10" i="129"/>
  <c r="G9" i="129"/>
  <c r="E9" i="129"/>
  <c r="G8" i="129"/>
  <c r="E8" i="129"/>
  <c r="G7" i="129"/>
  <c r="C7" i="129" s="1"/>
  <c r="E7" i="129"/>
  <c r="G6" i="129"/>
  <c r="E6" i="129"/>
  <c r="G5" i="129"/>
  <c r="C5" i="129" s="1"/>
  <c r="E5" i="129"/>
  <c r="G4" i="129"/>
  <c r="E4" i="129"/>
  <c r="G3" i="129"/>
  <c r="G12" i="129" s="1"/>
  <c r="E3" i="129"/>
  <c r="D59" i="129"/>
  <c r="C23" i="129"/>
  <c r="C20" i="129"/>
  <c r="C18" i="129"/>
  <c r="D24" i="129"/>
  <c r="C15" i="129"/>
  <c r="C10" i="129"/>
  <c r="C9" i="129"/>
  <c r="C8" i="129"/>
  <c r="E12" i="129"/>
  <c r="F8" i="129" s="1"/>
  <c r="E49" i="141"/>
  <c r="E48" i="141"/>
  <c r="E47" i="141"/>
  <c r="E46" i="141"/>
  <c r="E58" i="129" l="1"/>
  <c r="Q36" i="129"/>
  <c r="D38" i="129"/>
  <c r="F6" i="129"/>
  <c r="F4" i="129"/>
  <c r="F10" i="129"/>
  <c r="D34" i="129"/>
  <c r="Q40" i="129"/>
  <c r="E59" i="129"/>
  <c r="G51" i="129" s="1"/>
  <c r="H6" i="129"/>
  <c r="Q35" i="129"/>
  <c r="D37" i="129"/>
  <c r="Q39" i="129"/>
  <c r="D41" i="129"/>
  <c r="Q34" i="129"/>
  <c r="D36" i="129"/>
  <c r="Q38" i="129"/>
  <c r="D40" i="129"/>
  <c r="Q53" i="129"/>
  <c r="H3" i="129"/>
  <c r="H5" i="129"/>
  <c r="H7" i="129"/>
  <c r="H9" i="129"/>
  <c r="H11" i="129"/>
  <c r="D35" i="129"/>
  <c r="Q37" i="129"/>
  <c r="D39" i="129"/>
  <c r="J40" i="129"/>
  <c r="Q41" i="129"/>
  <c r="S50" i="129"/>
  <c r="S55" i="129"/>
  <c r="C6" i="129"/>
  <c r="C21" i="129"/>
  <c r="I42" i="129"/>
  <c r="J39" i="129" s="1"/>
  <c r="C59" i="129"/>
  <c r="P59" i="129"/>
  <c r="Q59" i="129" s="1"/>
  <c r="F3" i="129"/>
  <c r="F12" i="129" s="1"/>
  <c r="H4" i="129"/>
  <c r="F5" i="129"/>
  <c r="F7" i="129"/>
  <c r="H8" i="129"/>
  <c r="F9" i="129"/>
  <c r="H10" i="129"/>
  <c r="F11" i="129"/>
  <c r="C16" i="129"/>
  <c r="G24" i="129"/>
  <c r="D33" i="129"/>
  <c r="Q33" i="129"/>
  <c r="C4" i="129"/>
  <c r="R59" i="129"/>
  <c r="S59" i="129" s="1"/>
  <c r="C17" i="129"/>
  <c r="C3" i="129"/>
  <c r="E45" i="141"/>
  <c r="G54" i="129" l="1"/>
  <c r="G56" i="129"/>
  <c r="G59" i="129"/>
  <c r="G52" i="129"/>
  <c r="G58" i="129"/>
  <c r="G57" i="129"/>
  <c r="G53" i="129"/>
  <c r="G55" i="129"/>
  <c r="G50" i="129"/>
  <c r="S54" i="129"/>
  <c r="J41" i="129"/>
  <c r="S58" i="129"/>
  <c r="S52" i="129"/>
  <c r="J35" i="129"/>
  <c r="C24" i="129"/>
  <c r="S56" i="129"/>
  <c r="S51" i="129"/>
  <c r="Q57" i="129"/>
  <c r="H12" i="129"/>
  <c r="Q56" i="129"/>
  <c r="Q52" i="129"/>
  <c r="Q55" i="129"/>
  <c r="Q51" i="129"/>
  <c r="J33" i="129"/>
  <c r="J34" i="129"/>
  <c r="C12" i="129"/>
  <c r="S57" i="129"/>
  <c r="S53" i="129"/>
  <c r="J36" i="129"/>
  <c r="Q58" i="129"/>
  <c r="Q54" i="129"/>
  <c r="Q50" i="129"/>
  <c r="J37" i="129"/>
  <c r="J38" i="129"/>
  <c r="D58" i="125"/>
  <c r="D57" i="125"/>
  <c r="D56" i="125"/>
  <c r="D55" i="125"/>
  <c r="D54" i="125"/>
  <c r="D53" i="125"/>
  <c r="D52" i="125"/>
  <c r="D51" i="125"/>
  <c r="D50" i="125"/>
  <c r="D49" i="125"/>
  <c r="D48" i="125"/>
  <c r="D47" i="125"/>
  <c r="D46" i="125"/>
  <c r="D45" i="125"/>
  <c r="D44" i="125"/>
  <c r="D43" i="125"/>
  <c r="D42" i="125"/>
  <c r="D41" i="125"/>
  <c r="D40" i="125"/>
  <c r="D39" i="125"/>
  <c r="D38" i="125"/>
  <c r="D37" i="125"/>
  <c r="D36" i="125"/>
  <c r="D35" i="125"/>
  <c r="D34" i="125"/>
  <c r="D33" i="125"/>
  <c r="D32" i="125"/>
  <c r="D31" i="125"/>
  <c r="D30" i="125"/>
  <c r="D29" i="125"/>
  <c r="D28" i="125"/>
  <c r="D27" i="125"/>
  <c r="D26" i="125"/>
  <c r="D25" i="125"/>
  <c r="D24" i="125"/>
  <c r="D23" i="125"/>
  <c r="D22" i="125"/>
  <c r="D21" i="125"/>
  <c r="D20" i="125"/>
  <c r="D19" i="125"/>
  <c r="D18" i="125"/>
  <c r="D17" i="125"/>
  <c r="D16" i="125"/>
  <c r="D15" i="125"/>
  <c r="D14" i="125"/>
  <c r="D13" i="125"/>
  <c r="D12" i="125"/>
  <c r="D11" i="125"/>
  <c r="D10" i="125"/>
  <c r="D9" i="125"/>
  <c r="D8" i="125"/>
  <c r="D7" i="125"/>
  <c r="N72" i="155"/>
  <c r="N70" i="155"/>
  <c r="N69" i="155"/>
  <c r="N68" i="155"/>
  <c r="N65" i="155"/>
  <c r="N62" i="155"/>
  <c r="N60" i="155"/>
  <c r="N59" i="155"/>
  <c r="N58" i="155"/>
  <c r="N57" i="155"/>
  <c r="N56" i="155"/>
  <c r="N55" i="155"/>
  <c r="N54" i="155"/>
  <c r="N53" i="155"/>
  <c r="N52" i="155"/>
  <c r="N51" i="155"/>
  <c r="N50" i="155"/>
  <c r="N49" i="155"/>
  <c r="N48" i="155"/>
  <c r="N47" i="155"/>
  <c r="N46" i="155"/>
  <c r="N45" i="155"/>
  <c r="N44" i="155"/>
  <c r="N43" i="155"/>
  <c r="N42" i="155"/>
  <c r="N41" i="155"/>
  <c r="N40" i="155"/>
  <c r="N39" i="155"/>
  <c r="N38" i="155"/>
  <c r="N37" i="155"/>
  <c r="N36" i="155"/>
  <c r="N35" i="155"/>
  <c r="N34" i="155"/>
  <c r="N33" i="155"/>
  <c r="L29" i="155"/>
  <c r="L20" i="155" s="1"/>
  <c r="H29" i="155"/>
  <c r="H20" i="155" s="1"/>
  <c r="D29" i="155"/>
  <c r="K29" i="155"/>
  <c r="G29" i="155"/>
  <c r="N31" i="155"/>
  <c r="J29" i="155"/>
  <c r="N30" i="155"/>
  <c r="M29" i="155"/>
  <c r="M20" i="155" s="1"/>
  <c r="I29" i="155"/>
  <c r="I20" i="155" s="1"/>
  <c r="E29" i="155"/>
  <c r="N28" i="155"/>
  <c r="N27" i="155"/>
  <c r="N26" i="155"/>
  <c r="N25" i="155"/>
  <c r="N24" i="155"/>
  <c r="N23" i="155"/>
  <c r="J20" i="155"/>
  <c r="E20" i="155"/>
  <c r="N21" i="155"/>
  <c r="N19" i="155"/>
  <c r="N18" i="155"/>
  <c r="N17" i="155"/>
  <c r="N16" i="155"/>
  <c r="N15" i="155"/>
  <c r="N14" i="155"/>
  <c r="N13" i="155"/>
  <c r="N12" i="155"/>
  <c r="M8" i="155"/>
  <c r="I8" i="155"/>
  <c r="E8" i="155"/>
  <c r="E7" i="155" s="1"/>
  <c r="N11" i="155"/>
  <c r="N10" i="155"/>
  <c r="K8" i="155"/>
  <c r="G8" i="155"/>
  <c r="N9" i="155"/>
  <c r="J8" i="155"/>
  <c r="F8" i="155"/>
  <c r="G6" i="155"/>
  <c r="L6" i="155" s="1"/>
  <c r="F6" i="155"/>
  <c r="M5" i="155"/>
  <c r="L5" i="155"/>
  <c r="K5" i="155"/>
  <c r="J5" i="155"/>
  <c r="I5" i="155"/>
  <c r="H5" i="155"/>
  <c r="G5" i="155"/>
  <c r="F5" i="155"/>
  <c r="E5" i="155"/>
  <c r="N30" i="29"/>
  <c r="N21" i="29" s="1"/>
  <c r="M30" i="29"/>
  <c r="M21" i="29" s="1"/>
  <c r="L30" i="29"/>
  <c r="K30" i="29"/>
  <c r="K21" i="29" s="1"/>
  <c r="J30" i="29"/>
  <c r="J21" i="29" s="1"/>
  <c r="I30" i="29"/>
  <c r="I21" i="29" s="1"/>
  <c r="H30" i="29"/>
  <c r="H21" i="29" s="1"/>
  <c r="G30" i="29"/>
  <c r="G21" i="29" s="1"/>
  <c r="F30" i="29"/>
  <c r="L21" i="29"/>
  <c r="F21" i="29"/>
  <c r="N9" i="29"/>
  <c r="M9" i="29"/>
  <c r="M8" i="29" s="1"/>
  <c r="L9" i="29"/>
  <c r="K9" i="29"/>
  <c r="K8" i="29" s="1"/>
  <c r="J9" i="29"/>
  <c r="I9" i="29"/>
  <c r="I8" i="29" s="1"/>
  <c r="H9" i="29"/>
  <c r="H8" i="29" s="1"/>
  <c r="G9" i="29"/>
  <c r="G8" i="29" s="1"/>
  <c r="F9" i="29"/>
  <c r="F8" i="29" s="1"/>
  <c r="N8" i="29"/>
  <c r="L8" i="29"/>
  <c r="J8" i="29"/>
  <c r="D10" i="129" l="1"/>
  <c r="D5" i="129"/>
  <c r="D8" i="129"/>
  <c r="D7" i="129"/>
  <c r="D9" i="129"/>
  <c r="D11" i="129"/>
  <c r="D3" i="129"/>
  <c r="D12" i="129" s="1"/>
  <c r="J42" i="129"/>
  <c r="D4" i="129"/>
  <c r="D6" i="129"/>
  <c r="I7" i="29"/>
  <c r="M7" i="29"/>
  <c r="L7" i="29"/>
  <c r="H7" i="29"/>
  <c r="J7" i="29"/>
  <c r="N7" i="29"/>
  <c r="F7" i="29"/>
  <c r="I7" i="155"/>
  <c r="M7" i="155"/>
  <c r="N64" i="155"/>
  <c r="J7" i="155"/>
  <c r="N63" i="155"/>
  <c r="N66" i="155"/>
  <c r="G20" i="155"/>
  <c r="G7" i="155" s="1"/>
  <c r="K20" i="155"/>
  <c r="K7" i="155" s="1"/>
  <c r="D20" i="155"/>
  <c r="N22" i="155"/>
  <c r="H6" i="155"/>
  <c r="F29" i="155"/>
  <c r="F20" i="155" s="1"/>
  <c r="F7" i="155" s="1"/>
  <c r="D8" i="155"/>
  <c r="H8" i="155"/>
  <c r="H7" i="155" s="1"/>
  <c r="L8" i="155"/>
  <c r="L7" i="155" s="1"/>
  <c r="N32" i="155"/>
  <c r="G7" i="29"/>
  <c r="K7" i="29"/>
  <c r="N67" i="155" l="1"/>
  <c r="D7" i="155"/>
  <c r="N8" i="155"/>
  <c r="N29" i="155"/>
  <c r="N20" i="155"/>
  <c r="M6" i="155"/>
  <c r="I6" i="155"/>
  <c r="J6" i="155" s="1"/>
  <c r="K6" i="155" s="1"/>
  <c r="N71" i="155" l="1"/>
  <c r="N7" i="155"/>
  <c r="N61" i="155"/>
  <c r="D39" i="141" l="1"/>
  <c r="D33" i="141"/>
  <c r="D27" i="141"/>
  <c r="D21" i="141"/>
  <c r="X26" i="143" l="1"/>
  <c r="H16" i="143"/>
  <c r="F16" i="143"/>
  <c r="D72" i="36" l="1"/>
  <c r="D70" i="36"/>
  <c r="D69" i="36"/>
  <c r="D68" i="36"/>
  <c r="D65" i="36"/>
  <c r="D62" i="36"/>
  <c r="D60" i="36"/>
  <c r="L5" i="39"/>
  <c r="L5" i="38"/>
  <c r="E16" i="125"/>
  <c r="F16" i="118"/>
  <c r="AB30" i="143" l="1"/>
  <c r="AB20" i="143" s="1"/>
  <c r="X30" i="143"/>
  <c r="V30" i="143"/>
  <c r="T30" i="143"/>
  <c r="R30" i="143"/>
  <c r="P30" i="143"/>
  <c r="P20" i="143" s="1"/>
  <c r="N30" i="143"/>
  <c r="N20" i="143" s="1"/>
  <c r="L30" i="143"/>
  <c r="L20" i="143" s="1"/>
  <c r="J30" i="143"/>
  <c r="J20" i="143" s="1"/>
  <c r="D30" i="143"/>
  <c r="D20" i="143" s="1"/>
  <c r="V20" i="143"/>
  <c r="T20" i="143"/>
  <c r="AB9" i="143"/>
  <c r="AB7" i="143" s="1"/>
  <c r="Z9" i="143"/>
  <c r="X9" i="143"/>
  <c r="X7" i="143" s="1"/>
  <c r="V9" i="143"/>
  <c r="V7" i="143" s="1"/>
  <c r="T9" i="143"/>
  <c r="T7" i="143" s="1"/>
  <c r="R9" i="143"/>
  <c r="R7" i="143" s="1"/>
  <c r="P9" i="143"/>
  <c r="N9" i="143"/>
  <c r="N7" i="143" s="1"/>
  <c r="L9" i="143"/>
  <c r="D9" i="143"/>
  <c r="D7" i="143" s="1"/>
  <c r="T6" i="143" l="1"/>
  <c r="U7" i="143" s="1"/>
  <c r="N6" i="143"/>
  <c r="O6" i="143" s="1"/>
  <c r="V6" i="143"/>
  <c r="W7" i="143" s="1"/>
  <c r="AB6" i="143"/>
  <c r="AC6" i="143" s="1"/>
  <c r="U9" i="143"/>
  <c r="O14" i="143"/>
  <c r="O11" i="143"/>
  <c r="D6" i="143"/>
  <c r="E7" i="143" s="1"/>
  <c r="U12" i="143"/>
  <c r="U14" i="143"/>
  <c r="U20" i="143"/>
  <c r="W20" i="143"/>
  <c r="O20" i="143"/>
  <c r="U13" i="143"/>
  <c r="O15" i="143"/>
  <c r="O17" i="143"/>
  <c r="O19" i="143"/>
  <c r="O22" i="143"/>
  <c r="AC46" i="143"/>
  <c r="O58" i="143"/>
  <c r="O55" i="143"/>
  <c r="O51" i="143"/>
  <c r="O47" i="143"/>
  <c r="O43" i="143"/>
  <c r="O39" i="143"/>
  <c r="O56" i="143"/>
  <c r="O52" i="143"/>
  <c r="O48" i="143"/>
  <c r="O44" i="143"/>
  <c r="O40" i="143"/>
  <c r="O36" i="143"/>
  <c r="O54" i="143"/>
  <c r="O53" i="143"/>
  <c r="O46" i="143"/>
  <c r="O45" i="143"/>
  <c r="O38" i="143"/>
  <c r="O32" i="143"/>
  <c r="O29" i="143"/>
  <c r="O27" i="143"/>
  <c r="O24" i="143"/>
  <c r="O37" i="143"/>
  <c r="O35" i="143"/>
  <c r="O33" i="143"/>
  <c r="O30" i="143"/>
  <c r="O57" i="143"/>
  <c r="O50" i="143"/>
  <c r="O49" i="143"/>
  <c r="O42" i="143"/>
  <c r="O41" i="143"/>
  <c r="O28" i="143"/>
  <c r="O25" i="143"/>
  <c r="U60" i="143"/>
  <c r="U54" i="143"/>
  <c r="U50" i="143"/>
  <c r="U46" i="143"/>
  <c r="U42" i="143"/>
  <c r="U38" i="143"/>
  <c r="U58" i="143"/>
  <c r="U55" i="143"/>
  <c r="U51" i="143"/>
  <c r="U47" i="143"/>
  <c r="U43" i="143"/>
  <c r="U39" i="143"/>
  <c r="U35" i="143"/>
  <c r="U56" i="143"/>
  <c r="U48" i="143"/>
  <c r="U40" i="143"/>
  <c r="U34" i="143"/>
  <c r="U26" i="143"/>
  <c r="U23" i="143"/>
  <c r="U57" i="143"/>
  <c r="U49" i="143"/>
  <c r="U41" i="143"/>
  <c r="U32" i="143"/>
  <c r="U29" i="143"/>
  <c r="U27" i="143"/>
  <c r="U24" i="143"/>
  <c r="U59" i="143"/>
  <c r="U52" i="143"/>
  <c r="U44" i="143"/>
  <c r="U36" i="143"/>
  <c r="U33" i="143"/>
  <c r="U25" i="143"/>
  <c r="U11" i="143"/>
  <c r="O12" i="143"/>
  <c r="O13" i="143"/>
  <c r="U16" i="143"/>
  <c r="U18" i="143"/>
  <c r="AC18" i="143"/>
  <c r="W23" i="143"/>
  <c r="O34" i="143"/>
  <c r="AC35" i="143"/>
  <c r="U37" i="143"/>
  <c r="O16" i="143"/>
  <c r="O18" i="143"/>
  <c r="U22" i="143"/>
  <c r="U28" i="143"/>
  <c r="U45" i="143"/>
  <c r="W56" i="143"/>
  <c r="W49" i="143"/>
  <c r="W59" i="143"/>
  <c r="W38" i="143"/>
  <c r="AC51" i="143"/>
  <c r="AC58" i="143"/>
  <c r="AC44" i="143"/>
  <c r="AC50" i="143"/>
  <c r="AC29" i="143"/>
  <c r="AC33" i="143"/>
  <c r="U10" i="143"/>
  <c r="AC10" i="143"/>
  <c r="U15" i="143"/>
  <c r="U17" i="143"/>
  <c r="AC17" i="143"/>
  <c r="U19" i="143"/>
  <c r="O26" i="143"/>
  <c r="U53" i="143"/>
  <c r="O59" i="143"/>
  <c r="O60" i="143"/>
  <c r="AC39" i="143" l="1"/>
  <c r="AC26" i="143"/>
  <c r="AC54" i="143"/>
  <c r="AC12" i="143"/>
  <c r="AC34" i="143"/>
  <c r="AC41" i="143"/>
  <c r="AC48" i="143"/>
  <c r="AC55" i="143"/>
  <c r="AC37" i="143"/>
  <c r="AC19" i="143"/>
  <c r="AC15" i="143"/>
  <c r="AC22" i="143"/>
  <c r="AC24" i="143"/>
  <c r="AC42" i="143"/>
  <c r="AC36" i="143"/>
  <c r="AC52" i="143"/>
  <c r="AC43" i="143"/>
  <c r="AC60" i="143"/>
  <c r="AC53" i="143"/>
  <c r="AC30" i="143"/>
  <c r="AC16" i="143"/>
  <c r="AC38" i="143"/>
  <c r="AC23" i="143"/>
  <c r="AC59" i="143"/>
  <c r="AC32" i="143"/>
  <c r="AC28" i="143"/>
  <c r="AC25" i="143"/>
  <c r="AC27" i="143"/>
  <c r="AC49" i="143"/>
  <c r="AC40" i="143"/>
  <c r="AC56" i="143"/>
  <c r="AC47" i="143"/>
  <c r="O23" i="143"/>
  <c r="O7" i="143"/>
  <c r="O10" i="143"/>
  <c r="W53" i="143"/>
  <c r="W27" i="143"/>
  <c r="W36" i="143"/>
  <c r="W47" i="143"/>
  <c r="E13" i="143"/>
  <c r="W13" i="143"/>
  <c r="E58" i="143"/>
  <c r="E45" i="143"/>
  <c r="E47" i="143"/>
  <c r="W22" i="143"/>
  <c r="W54" i="143"/>
  <c r="W29" i="143"/>
  <c r="W40" i="143"/>
  <c r="W51" i="143"/>
  <c r="E27" i="143"/>
  <c r="E28" i="143"/>
  <c r="E59" i="143"/>
  <c r="W19" i="143"/>
  <c r="AC7" i="143"/>
  <c r="E50" i="143"/>
  <c r="W37" i="143"/>
  <c r="W33" i="143"/>
  <c r="W42" i="143"/>
  <c r="W52" i="143"/>
  <c r="E36" i="143"/>
  <c r="E52" i="143"/>
  <c r="E12" i="143"/>
  <c r="E22" i="143"/>
  <c r="E17" i="143"/>
  <c r="E15" i="143"/>
  <c r="E29" i="143"/>
  <c r="E26" i="143"/>
  <c r="E38" i="143"/>
  <c r="E49" i="143"/>
  <c r="E16" i="143"/>
  <c r="W11" i="143"/>
  <c r="W28" i="143"/>
  <c r="W45" i="143"/>
  <c r="W25" i="143"/>
  <c r="W60" i="143"/>
  <c r="W32" i="143"/>
  <c r="W50" i="143"/>
  <c r="W44" i="143"/>
  <c r="W39" i="143"/>
  <c r="W55" i="143"/>
  <c r="E19" i="143"/>
  <c r="W16" i="143"/>
  <c r="W14" i="143"/>
  <c r="E10" i="143"/>
  <c r="E32" i="143"/>
  <c r="E39" i="143"/>
  <c r="E55" i="143"/>
  <c r="E34" i="143"/>
  <c r="E44" i="143"/>
  <c r="E42" i="143"/>
  <c r="E60" i="143"/>
  <c r="E53" i="143"/>
  <c r="W15" i="143"/>
  <c r="E20" i="143"/>
  <c r="E37" i="143"/>
  <c r="E48" i="143"/>
  <c r="E43" i="143"/>
  <c r="E54" i="143"/>
  <c r="E33" i="143"/>
  <c r="W35" i="143"/>
  <c r="W46" i="143"/>
  <c r="W30" i="143"/>
  <c r="W24" i="143"/>
  <c r="W41" i="143"/>
  <c r="W57" i="143"/>
  <c r="W48" i="143"/>
  <c r="W43" i="143"/>
  <c r="W58" i="143"/>
  <c r="E23" i="143"/>
  <c r="W18" i="143"/>
  <c r="E30" i="143"/>
  <c r="E14" i="143"/>
  <c r="W12" i="143"/>
  <c r="E24" i="143"/>
  <c r="E35" i="143"/>
  <c r="E40" i="143"/>
  <c r="E56" i="143"/>
  <c r="E25" i="143"/>
  <c r="E51" i="143"/>
  <c r="E46" i="143"/>
  <c r="E41" i="143"/>
  <c r="E57" i="143"/>
  <c r="W26" i="143"/>
  <c r="W17" i="143"/>
  <c r="W10" i="143"/>
  <c r="O9" i="143"/>
  <c r="W9" i="143"/>
  <c r="E9" i="143"/>
  <c r="W6" i="143"/>
  <c r="W34" i="143"/>
  <c r="U6" i="143"/>
  <c r="U30" i="143"/>
  <c r="AC57" i="143"/>
  <c r="AC14" i="143"/>
  <c r="AC13" i="143"/>
  <c r="AC11" i="143"/>
  <c r="AC45" i="143"/>
  <c r="AC20" i="143"/>
  <c r="E18" i="143"/>
  <c r="E11" i="143"/>
  <c r="E6" i="143"/>
  <c r="AC9" i="143"/>
  <c r="L29" i="39" l="1"/>
  <c r="L20" i="39" s="1"/>
  <c r="L7" i="39"/>
  <c r="M5" i="38"/>
  <c r="M5" i="39"/>
  <c r="F6" i="36" l="1"/>
  <c r="G6" i="36" s="1"/>
  <c r="M5" i="36"/>
  <c r="L5" i="36"/>
  <c r="K5" i="36"/>
  <c r="J5" i="36"/>
  <c r="I5" i="36"/>
  <c r="H5" i="36"/>
  <c r="G5" i="36"/>
  <c r="F5" i="36"/>
  <c r="E5" i="36"/>
  <c r="L6" i="36" l="1"/>
  <c r="H6" i="36"/>
  <c r="M6" i="36" l="1"/>
  <c r="I6" i="36"/>
  <c r="J6" i="36" l="1"/>
  <c r="K6" i="36" l="1"/>
  <c r="N9" i="144" l="1"/>
  <c r="N30" i="144"/>
  <c r="D17" i="144"/>
  <c r="BF17" i="144" s="1"/>
  <c r="BG59" i="144"/>
  <c r="D11" i="144"/>
  <c r="D16" i="118"/>
  <c r="H16" i="118" s="1"/>
  <c r="AA17" i="144" l="1"/>
  <c r="R17" i="144" s="1"/>
  <c r="E17" i="144"/>
  <c r="N21" i="144"/>
  <c r="BE17" i="144" l="1"/>
  <c r="N17" i="144" s="1"/>
  <c r="F16" i="125" l="1"/>
  <c r="G16" i="125" l="1"/>
  <c r="D43" i="29"/>
  <c r="E42" i="125" s="1"/>
  <c r="D32" i="29"/>
  <c r="E31" i="125" s="1"/>
  <c r="D40" i="29"/>
  <c r="E39" i="125" s="1"/>
  <c r="D37" i="29"/>
  <c r="E36" i="125" s="1"/>
  <c r="D41" i="29"/>
  <c r="E40" i="125" s="1"/>
  <c r="D29" i="29"/>
  <c r="D38" i="29"/>
  <c r="E37" i="125" s="1"/>
  <c r="D42" i="29"/>
  <c r="E41" i="125" s="1"/>
  <c r="D39" i="29"/>
  <c r="E38" i="125" s="1"/>
  <c r="D47" i="29"/>
  <c r="D31" i="29"/>
  <c r="E30" i="125" s="1"/>
  <c r="E46" i="125" l="1"/>
  <c r="E28" i="125"/>
  <c r="G28" i="125" s="1"/>
  <c r="D38" i="144"/>
  <c r="D37" i="118"/>
  <c r="D38" i="118"/>
  <c r="D39" i="144"/>
  <c r="D41" i="144"/>
  <c r="D40" i="118"/>
  <c r="D42" i="118"/>
  <c r="D43" i="144"/>
  <c r="D32" i="144"/>
  <c r="D31" i="118"/>
  <c r="D46" i="118"/>
  <c r="D47" i="144"/>
  <c r="D29" i="144"/>
  <c r="D28" i="118"/>
  <c r="D30" i="118"/>
  <c r="D31" i="144"/>
  <c r="D42" i="144"/>
  <c r="D41" i="118"/>
  <c r="D37" i="144"/>
  <c r="D36" i="118"/>
  <c r="D40" i="144"/>
  <c r="D39" i="118"/>
  <c r="G37" i="125"/>
  <c r="G46" i="125"/>
  <c r="G40" i="125"/>
  <c r="G36" i="125"/>
  <c r="G39" i="125"/>
  <c r="G38" i="125"/>
  <c r="G42" i="125"/>
  <c r="G41" i="125"/>
  <c r="G31" i="125"/>
  <c r="G30" i="125"/>
  <c r="B6" i="29" l="1"/>
  <c r="C6" i="29" s="1"/>
  <c r="F6" i="29"/>
  <c r="G6" i="29" s="1"/>
  <c r="H6" i="29" s="1"/>
  <c r="I6" i="29" l="1"/>
  <c r="M6" i="29"/>
  <c r="J6" i="29" l="1"/>
  <c r="N6" i="29"/>
  <c r="AZ49" i="144"/>
  <c r="BA42" i="144"/>
  <c r="BD40" i="144"/>
  <c r="Z39" i="144"/>
  <c r="BC48" i="144"/>
  <c r="W45" i="144"/>
  <c r="Q45" i="144" l="1"/>
  <c r="AO42" i="144"/>
  <c r="AG48" i="144"/>
  <c r="AR43" i="144"/>
  <c r="AO45" i="144"/>
  <c r="AV43" i="144"/>
  <c r="BC43" i="144"/>
  <c r="Z48" i="144"/>
  <c r="AH42" i="144"/>
  <c r="AW49" i="144"/>
  <c r="AU49" i="144"/>
  <c r="I45" i="144"/>
  <c r="AL48" i="144"/>
  <c r="O44" i="144"/>
  <c r="AV44" i="144"/>
  <c r="T31" i="144"/>
  <c r="AX49" i="144"/>
  <c r="AV31" i="144"/>
  <c r="AI48" i="144"/>
  <c r="AQ49" i="144"/>
  <c r="AE45" i="144"/>
  <c r="S44" i="144"/>
  <c r="J43" i="144"/>
  <c r="AC48" i="144"/>
  <c r="AG43" i="144"/>
  <c r="AM41" i="144"/>
  <c r="AT42" i="144"/>
  <c r="BD42" i="144"/>
  <c r="AH40" i="144"/>
  <c r="AY31" i="144"/>
  <c r="O49" i="144"/>
  <c r="BA45" i="144"/>
  <c r="W49" i="144"/>
  <c r="X43" i="144"/>
  <c r="AP42" i="144"/>
  <c r="AI42" i="144"/>
  <c r="AX48" i="144"/>
  <c r="AD44" i="144"/>
  <c r="BD45" i="144"/>
  <c r="M43" i="144"/>
  <c r="AS43" i="144"/>
  <c r="AO41" i="144"/>
  <c r="AM44" i="144"/>
  <c r="K32" i="144"/>
  <c r="AP39" i="144"/>
  <c r="S49" i="144"/>
  <c r="X31" i="144"/>
  <c r="AJ45" i="144"/>
  <c r="I48" i="144"/>
  <c r="AK48" i="144"/>
  <c r="AC49" i="144"/>
  <c r="U44" i="144"/>
  <c r="AS40" i="144"/>
  <c r="H42" i="144"/>
  <c r="AD45" i="144"/>
  <c r="AR40" i="144"/>
  <c r="AG40" i="144"/>
  <c r="J31" i="144"/>
  <c r="AE41" i="144"/>
  <c r="L44" i="144"/>
  <c r="AR41" i="144"/>
  <c r="X42" i="144"/>
  <c r="H44" i="144"/>
  <c r="AL33" i="144"/>
  <c r="AI43" i="144"/>
  <c r="L43" i="144"/>
  <c r="AY42" i="144"/>
  <c r="AC45" i="144"/>
  <c r="BA32" i="144"/>
  <c r="AQ45" i="144"/>
  <c r="AC44" i="144"/>
  <c r="AP44" i="144"/>
  <c r="M41" i="144"/>
  <c r="O48" i="144"/>
  <c r="AX44" i="144"/>
  <c r="AQ48" i="144"/>
  <c r="AX39" i="144"/>
  <c r="AM48" i="144"/>
  <c r="AN49" i="144"/>
  <c r="AE40" i="144"/>
  <c r="AY41" i="144"/>
  <c r="T48" i="144"/>
  <c r="S42" i="144"/>
  <c r="AO48" i="144"/>
  <c r="AW42" i="144"/>
  <c r="AN40" i="144"/>
  <c r="AO31" i="144"/>
  <c r="AF43" i="144"/>
  <c r="J44" i="144"/>
  <c r="X45" i="144"/>
  <c r="AV49" i="144"/>
  <c r="AK42" i="144"/>
  <c r="J45" i="144"/>
  <c r="V41" i="144"/>
  <c r="AM43" i="144"/>
  <c r="AT44" i="144"/>
  <c r="L45" i="144"/>
  <c r="AW43" i="144"/>
  <c r="BA44" i="144"/>
  <c r="AY43" i="144"/>
  <c r="AO49" i="144"/>
  <c r="AO40" i="144"/>
  <c r="AY48" i="144"/>
  <c r="AF48" i="144"/>
  <c r="AS49" i="144"/>
  <c r="AJ49" i="144"/>
  <c r="AY33" i="144"/>
  <c r="AK45" i="144"/>
  <c r="AJ43" i="144"/>
  <c r="P42" i="144"/>
  <c r="AU42" i="144"/>
  <c r="BC49" i="144"/>
  <c r="BD43" i="144"/>
  <c r="AH48" i="144"/>
  <c r="S45" i="144"/>
  <c r="I33" i="144"/>
  <c r="V44" i="144"/>
  <c r="AE49" i="144"/>
  <c r="AD42" i="144"/>
  <c r="U48" i="144"/>
  <c r="BA49" i="144"/>
  <c r="BC33" i="144"/>
  <c r="X49" i="144"/>
  <c r="W40" i="144"/>
  <c r="V48" i="144"/>
  <c r="AE42" i="144"/>
  <c r="J48" i="144"/>
  <c r="AZ39" i="144"/>
  <c r="AV48" i="144"/>
  <c r="T42" i="144"/>
  <c r="AK44" i="144"/>
  <c r="AK49" i="144"/>
  <c r="AU44" i="144"/>
  <c r="V43" i="144"/>
  <c r="AW41" i="144"/>
  <c r="H48" i="144"/>
  <c r="L49" i="144"/>
  <c r="AF31" i="144"/>
  <c r="AR45" i="144"/>
  <c r="K42" i="144"/>
  <c r="AF49" i="144"/>
  <c r="AY45" i="144"/>
  <c r="AZ41" i="144"/>
  <c r="Q42" i="144"/>
  <c r="H40" i="144"/>
  <c r="AP43" i="144"/>
  <c r="AD40" i="144"/>
  <c r="K6" i="29"/>
  <c r="AK55" i="144"/>
  <c r="AK56" i="144"/>
  <c r="AK22" i="144"/>
  <c r="AK20" i="144"/>
  <c r="AK18" i="144"/>
  <c r="AK51" i="144"/>
  <c r="AK14" i="144"/>
  <c r="AK10" i="144"/>
  <c r="AK35" i="144"/>
  <c r="AK59" i="144"/>
  <c r="U29" i="144"/>
  <c r="AQ29" i="144"/>
  <c r="AS29" i="144"/>
  <c r="AF29" i="144"/>
  <c r="AT29" i="144"/>
  <c r="AX29" i="144"/>
  <c r="J29" i="144"/>
  <c r="AV29" i="144"/>
  <c r="P29" i="144"/>
  <c r="AC29" i="144"/>
  <c r="AP29" i="144"/>
  <c r="AG29" i="144"/>
  <c r="AM29" i="144"/>
  <c r="K31" i="144"/>
  <c r="AQ39" i="144"/>
  <c r="AN48" i="144"/>
  <c r="AI40" i="144"/>
  <c r="AX32" i="144"/>
  <c r="AL43" i="144"/>
  <c r="AD48" i="144"/>
  <c r="AK33" i="144"/>
  <c r="AJ48" i="144"/>
  <c r="AU31" i="144"/>
  <c r="W41" i="144"/>
  <c r="M32" i="144"/>
  <c r="AR39" i="144"/>
  <c r="V40" i="144"/>
  <c r="AT41" i="144"/>
  <c r="AP49" i="144"/>
  <c r="BB32" i="144"/>
  <c r="AL39" i="144"/>
  <c r="AD49" i="144"/>
  <c r="AM45" i="144"/>
  <c r="P44" i="144"/>
  <c r="T43" i="144"/>
  <c r="H41" i="144"/>
  <c r="AS31" i="144"/>
  <c r="W44" i="144"/>
  <c r="AL40" i="144"/>
  <c r="T39" i="144"/>
  <c r="S33" i="144"/>
  <c r="O33" i="144"/>
  <c r="AG31" i="144"/>
  <c r="S48" i="144"/>
  <c r="AR42" i="144"/>
  <c r="BC31" i="144"/>
  <c r="AX41" i="144"/>
  <c r="AH33" i="144"/>
  <c r="AV39" i="144"/>
  <c r="I41" i="144"/>
  <c r="AR44" i="144"/>
  <c r="J39" i="144"/>
  <c r="BB41" i="144"/>
  <c r="AT39" i="144"/>
  <c r="AG41" i="144"/>
  <c r="BC45" i="144"/>
  <c r="AH44" i="144"/>
  <c r="AK43" i="144"/>
  <c r="AI32" i="144"/>
  <c r="Z43" i="144"/>
  <c r="Z33" i="144"/>
  <c r="AV42" i="144"/>
  <c r="AK39" i="144"/>
  <c r="BD31" i="144"/>
  <c r="AZ43" i="144"/>
  <c r="P31" i="144"/>
  <c r="V31" i="144"/>
  <c r="BA33" i="144"/>
  <c r="AC31" i="144"/>
  <c r="AW31" i="144"/>
  <c r="L31" i="144"/>
  <c r="AM39" i="144"/>
  <c r="AW33" i="144"/>
  <c r="J33" i="144"/>
  <c r="Z31" i="144"/>
  <c r="AN32" i="144"/>
  <c r="BB33" i="144"/>
  <c r="P40" i="144"/>
  <c r="AK41" i="144"/>
  <c r="W48" i="144"/>
  <c r="Q33" i="144"/>
  <c r="AG39" i="144"/>
  <c r="AU40" i="144"/>
  <c r="AH43" i="144"/>
  <c r="AZ31" i="144"/>
  <c r="AJ33" i="144"/>
  <c r="S40" i="144"/>
  <c r="U43" i="144"/>
  <c r="AC42" i="144"/>
  <c r="AI49" i="144"/>
  <c r="K48" i="144"/>
  <c r="O45" i="144"/>
  <c r="O42" i="144"/>
  <c r="AE43" i="144"/>
  <c r="AS44" i="144"/>
  <c r="V49" i="144"/>
  <c r="W43" i="144"/>
  <c r="AL44" i="144"/>
  <c r="AZ45" i="144"/>
  <c r="M49" i="144"/>
  <c r="AO43" i="144"/>
  <c r="BC44" i="144"/>
  <c r="Q48" i="144"/>
  <c r="AG49" i="144"/>
  <c r="Z49" i="144"/>
  <c r="AR33" i="144"/>
  <c r="U41" i="144"/>
  <c r="AH45" i="144"/>
  <c r="BC41" i="144"/>
  <c r="Q43" i="144"/>
  <c r="AG44" i="144"/>
  <c r="AU45" i="144"/>
  <c r="H49" i="144"/>
  <c r="AV41" i="144"/>
  <c r="I43" i="144"/>
  <c r="Z44" i="144"/>
  <c r="AN45" i="144"/>
  <c r="BB48" i="144"/>
  <c r="L42" i="144"/>
  <c r="AC43" i="144"/>
  <c r="AQ44" i="144"/>
  <c r="T49" i="144"/>
  <c r="AQ41" i="144"/>
  <c r="T44" i="144"/>
  <c r="AI45" i="144"/>
  <c r="AW48" i="144"/>
  <c r="AJ41" i="144"/>
  <c r="AX42" i="144"/>
  <c r="K44" i="144"/>
  <c r="AP48" i="144"/>
  <c r="BD49" i="144"/>
  <c r="O43" i="144"/>
  <c r="AE44" i="144"/>
  <c r="AS45" i="144"/>
  <c r="AK23" i="144"/>
  <c r="AK15" i="144"/>
  <c r="AK57" i="144"/>
  <c r="AK16" i="144"/>
  <c r="AK50" i="144"/>
  <c r="AK24" i="144"/>
  <c r="AK36" i="144"/>
  <c r="AK12" i="144"/>
  <c r="AZ29" i="144"/>
  <c r="AY29" i="144"/>
  <c r="AK29" i="144"/>
  <c r="K29" i="144"/>
  <c r="AW29" i="144"/>
  <c r="AJ29" i="144"/>
  <c r="AR29" i="144"/>
  <c r="V29" i="144"/>
  <c r="H29" i="144"/>
  <c r="AU29" i="144"/>
  <c r="AL29" i="144"/>
  <c r="T33" i="144"/>
  <c r="U45" i="144"/>
  <c r="AT31" i="144"/>
  <c r="U40" i="144"/>
  <c r="O41" i="144"/>
  <c r="AN33" i="144"/>
  <c r="AI41" i="144"/>
  <c r="BC42" i="144"/>
  <c r="L41" i="144"/>
  <c r="L32" i="144"/>
  <c r="AE32" i="144"/>
  <c r="AL45" i="144"/>
  <c r="AT33" i="144"/>
  <c r="X41" i="144"/>
  <c r="H33" i="144"/>
  <c r="X39" i="144"/>
  <c r="AM40" i="144"/>
  <c r="AZ42" i="144"/>
  <c r="AN31" i="144"/>
  <c r="W33" i="144"/>
  <c r="I40" i="144"/>
  <c r="W42" i="144"/>
  <c r="AU41" i="144"/>
  <c r="BA48" i="144"/>
  <c r="AF45" i="144"/>
  <c r="AI44" i="144"/>
  <c r="O32" i="144"/>
  <c r="BC39" i="144"/>
  <c r="I32" i="144"/>
  <c r="AS41" i="144"/>
  <c r="AY40" i="144"/>
  <c r="AH39" i="144"/>
  <c r="AY49" i="144"/>
  <c r="AQ31" i="144"/>
  <c r="BB45" i="144"/>
  <c r="H31" i="144"/>
  <c r="AY32" i="144"/>
  <c r="AZ48" i="144"/>
  <c r="AJ32" i="144"/>
  <c r="AX33" i="144"/>
  <c r="K40" i="144"/>
  <c r="AD41" i="144"/>
  <c r="L33" i="144"/>
  <c r="AC39" i="144"/>
  <c r="AQ40" i="144"/>
  <c r="P43" i="144"/>
  <c r="AR31" i="144"/>
  <c r="AF33" i="144"/>
  <c r="M40" i="144"/>
  <c r="AN42" i="144"/>
  <c r="J42" i="144"/>
  <c r="Q49" i="144"/>
  <c r="AV45" i="144"/>
  <c r="AY44" i="144"/>
  <c r="AI31" i="144"/>
  <c r="AO33" i="144"/>
  <c r="W39" i="144"/>
  <c r="Z45" i="144"/>
  <c r="Q40" i="144"/>
  <c r="Z32" i="144"/>
  <c r="K49" i="144"/>
  <c r="AR49" i="144"/>
  <c r="L39" i="144"/>
  <c r="AH41" i="144"/>
  <c r="J40" i="144"/>
  <c r="BC32" i="144"/>
  <c r="AH49" i="144"/>
  <c r="AK31" i="144"/>
  <c r="BA40" i="144"/>
  <c r="I31" i="144"/>
  <c r="AP31" i="144"/>
  <c r="BD32" i="144"/>
  <c r="S39" i="144"/>
  <c r="AF42" i="144"/>
  <c r="AL49" i="144"/>
  <c r="AI33" i="144"/>
  <c r="AW39" i="144"/>
  <c r="J41" i="144"/>
  <c r="K45" i="144"/>
  <c r="BD33" i="144"/>
  <c r="AZ44" i="144"/>
  <c r="AQ43" i="144"/>
  <c r="U42" i="144"/>
  <c r="AE48" i="144"/>
  <c r="AG42" i="144"/>
  <c r="AU43" i="144"/>
  <c r="H45" i="144"/>
  <c r="X48" i="144"/>
  <c r="AM49" i="144"/>
  <c r="Z42" i="144"/>
  <c r="BB44" i="144"/>
  <c r="P48" i="144"/>
  <c r="AQ42" i="144"/>
  <c r="T45" i="144"/>
  <c r="AW44" i="144"/>
  <c r="AK25" i="144"/>
  <c r="AK19" i="144"/>
  <c r="AK46" i="144"/>
  <c r="AK53" i="144"/>
  <c r="AK11" i="144"/>
  <c r="AK47" i="144"/>
  <c r="AK13" i="144"/>
  <c r="AK34" i="144"/>
  <c r="S29" i="144"/>
  <c r="O29" i="144"/>
  <c r="T29" i="144"/>
  <c r="BC29" i="144"/>
  <c r="AI29" i="144"/>
  <c r="M29" i="144"/>
  <c r="Q29" i="144"/>
  <c r="O31" i="144"/>
  <c r="AU39" i="144"/>
  <c r="BB40" i="144"/>
  <c r="AM33" i="144"/>
  <c r="AX43" i="144"/>
  <c r="BB39" i="144"/>
  <c r="V45" i="144"/>
  <c r="AU48" i="144"/>
  <c r="AE39" i="144"/>
  <c r="T40" i="144"/>
  <c r="AC41" i="144"/>
  <c r="AS33" i="144"/>
  <c r="AH31" i="144"/>
  <c r="I39" i="144"/>
  <c r="Z40" i="144"/>
  <c r="BA41" i="144"/>
  <c r="BD48" i="144"/>
  <c r="AO39" i="144"/>
  <c r="BC40" i="144"/>
  <c r="M44" i="144"/>
  <c r="AV33" i="144"/>
  <c r="AF40" i="144"/>
  <c r="BB43" i="144"/>
  <c r="H43" i="144"/>
  <c r="AN41" i="144"/>
  <c r="AT48" i="144"/>
  <c r="AW45" i="144"/>
  <c r="AW40" i="144"/>
  <c r="M31" i="144"/>
  <c r="AP33" i="144"/>
  <c r="BB49" i="144"/>
  <c r="AJ42" i="144"/>
  <c r="AV40" i="144"/>
  <c r="M45" i="144"/>
  <c r="BD44" i="144"/>
  <c r="AM32" i="144"/>
  <c r="H32" i="144"/>
  <c r="AN44" i="144"/>
  <c r="H39" i="144"/>
  <c r="AL31" i="144"/>
  <c r="AZ32" i="144"/>
  <c r="M39" i="144"/>
  <c r="M42" i="144"/>
  <c r="U49" i="144"/>
  <c r="AE33" i="144"/>
  <c r="AS39" i="144"/>
  <c r="AF44" i="144"/>
  <c r="P32" i="144"/>
  <c r="AZ33" i="144"/>
  <c r="AJ40" i="144"/>
  <c r="AJ44" i="144"/>
  <c r="BD41" i="144"/>
  <c r="I49" i="144"/>
  <c r="L48" i="144"/>
  <c r="AI39" i="144"/>
  <c r="Q41" i="144"/>
  <c r="AD31" i="144"/>
  <c r="BD39" i="144"/>
  <c r="AO32" i="144"/>
  <c r="K39" i="144"/>
  <c r="AS42" i="144"/>
  <c r="Q44" i="144"/>
  <c r="AY39" i="144"/>
  <c r="U31" i="144"/>
  <c r="Q39" i="144"/>
  <c r="V32" i="144"/>
  <c r="Q32" i="144"/>
  <c r="AE31" i="144"/>
  <c r="U33" i="144"/>
  <c r="AX40" i="144"/>
  <c r="AT43" i="144"/>
  <c r="AK32" i="144"/>
  <c r="L40" i="144"/>
  <c r="AF41" i="144"/>
  <c r="AR48" i="144"/>
  <c r="AP32" i="144"/>
  <c r="AD39" i="144"/>
  <c r="K41" i="144"/>
  <c r="AK58" i="144"/>
  <c r="AK28" i="144"/>
  <c r="AK37" i="144"/>
  <c r="AK52" i="144"/>
  <c r="AK26" i="144"/>
  <c r="AK54" i="144"/>
  <c r="AK27" i="144"/>
  <c r="I29" i="144"/>
  <c r="BD29" i="144"/>
  <c r="AH29" i="144"/>
  <c r="X29" i="144"/>
  <c r="Y29" i="144"/>
  <c r="BB29" i="144"/>
  <c r="AO29" i="144"/>
  <c r="AN29" i="144"/>
  <c r="BA29" i="144"/>
  <c r="AD29" i="144"/>
  <c r="L29" i="144"/>
  <c r="W29" i="144"/>
  <c r="AE29" i="144"/>
  <c r="Q31" i="144"/>
  <c r="AM31" i="144"/>
  <c r="I44" i="144"/>
  <c r="BA39" i="144"/>
  <c r="AJ31" i="144"/>
  <c r="P41" i="144"/>
  <c r="AL42" i="144"/>
  <c r="I42" i="144"/>
  <c r="BA31" i="144"/>
  <c r="AP41" i="144"/>
  <c r="S31" i="144"/>
  <c r="AX31" i="144"/>
  <c r="K33" i="144"/>
  <c r="AP40" i="144"/>
  <c r="K43" i="144"/>
  <c r="AQ33" i="144"/>
  <c r="T41" i="144"/>
  <c r="AT45" i="144"/>
  <c r="AH32" i="144"/>
  <c r="P39" i="144"/>
  <c r="AZ40" i="144"/>
  <c r="AX45" i="144"/>
  <c r="X44" i="144"/>
  <c r="BB42" i="144"/>
  <c r="J49" i="144"/>
  <c r="AG33" i="144"/>
  <c r="AC33" i="144"/>
  <c r="AN39" i="144"/>
  <c r="V33" i="144"/>
  <c r="P45" i="144"/>
  <c r="AG45" i="144"/>
  <c r="P49" i="144"/>
  <c r="O40" i="144"/>
  <c r="V39" i="144"/>
  <c r="W31" i="144"/>
  <c r="X40" i="144"/>
  <c r="BB31" i="144"/>
  <c r="P33" i="144"/>
  <c r="AF39" i="144"/>
  <c r="AT40" i="144"/>
  <c r="AD43" i="144"/>
  <c r="AU33" i="144"/>
  <c r="Z41" i="144"/>
  <c r="AL32" i="144"/>
  <c r="U39" i="144"/>
  <c r="M48" i="144"/>
  <c r="S43" i="144"/>
  <c r="V42" i="144"/>
  <c r="AR32" i="144"/>
  <c r="S41" i="144"/>
  <c r="AC40" i="144"/>
  <c r="X33" i="144"/>
  <c r="O39" i="144"/>
  <c r="M33" i="144"/>
  <c r="BA43" i="144"/>
  <c r="AB43" i="144"/>
  <c r="AB29" i="144"/>
  <c r="Y43" i="144"/>
  <c r="G43" i="144"/>
  <c r="AB45" i="144"/>
  <c r="AB49" i="144"/>
  <c r="AK38" i="144"/>
  <c r="Y40" i="144"/>
  <c r="G40" i="144"/>
  <c r="AB41" i="144"/>
  <c r="Y44" i="144"/>
  <c r="G44" i="144"/>
  <c r="F44" i="144" s="1"/>
  <c r="AB39" i="144"/>
  <c r="G29" i="144"/>
  <c r="Y33" i="144"/>
  <c r="G33" i="144"/>
  <c r="Y42" i="144"/>
  <c r="G42" i="144"/>
  <c r="F42" i="144" s="1"/>
  <c r="Y48" i="144"/>
  <c r="G48" i="144"/>
  <c r="F48" i="144" s="1"/>
  <c r="AB42" i="144"/>
  <c r="Y31" i="144"/>
  <c r="G31" i="144"/>
  <c r="AB33" i="144"/>
  <c r="AB44" i="144"/>
  <c r="Y49" i="144"/>
  <c r="G49" i="144"/>
  <c r="AB40" i="144"/>
  <c r="G45" i="144"/>
  <c r="Y45" i="144"/>
  <c r="Y41" i="144"/>
  <c r="G41" i="144"/>
  <c r="Y32" i="144"/>
  <c r="G32" i="144"/>
  <c r="Y39" i="144"/>
  <c r="G39" i="144"/>
  <c r="AB48" i="144"/>
  <c r="F31" i="144" l="1"/>
  <c r="E31" i="144" s="1"/>
  <c r="F43" i="144"/>
  <c r="E43" i="144" s="1"/>
  <c r="L6" i="29"/>
  <c r="AA31" i="144"/>
  <c r="R31" i="144" s="1"/>
  <c r="AK9" i="144"/>
  <c r="AK8" i="144" s="1"/>
  <c r="F39" i="144"/>
  <c r="E39" i="144" s="1"/>
  <c r="AA33" i="144"/>
  <c r="R33" i="144" s="1"/>
  <c r="F29" i="144"/>
  <c r="E29" i="144" s="1"/>
  <c r="E44" i="144"/>
  <c r="AA45" i="144"/>
  <c r="R45" i="144" s="1"/>
  <c r="AA42" i="144"/>
  <c r="R42" i="144" s="1"/>
  <c r="F33" i="144"/>
  <c r="E33" i="144" s="1"/>
  <c r="AA29" i="144"/>
  <c r="R29" i="144" s="1"/>
  <c r="AA48" i="144"/>
  <c r="R48" i="144" s="1"/>
  <c r="AA44" i="144"/>
  <c r="R44" i="144" s="1"/>
  <c r="E42" i="144"/>
  <c r="AA39" i="144"/>
  <c r="R39" i="144" s="1"/>
  <c r="F45" i="144"/>
  <c r="E45" i="144" s="1"/>
  <c r="F32" i="144"/>
  <c r="E48" i="144"/>
  <c r="AA43" i="144"/>
  <c r="R43" i="144" s="1"/>
  <c r="AK30" i="144"/>
  <c r="AK21" i="144" s="1"/>
  <c r="AW32" i="144"/>
  <c r="BE29" i="144" l="1"/>
  <c r="Z29" i="144" s="1"/>
  <c r="BE45" i="144"/>
  <c r="BE33" i="144"/>
  <c r="BE42" i="144"/>
  <c r="AM42" i="144" s="1"/>
  <c r="BE39" i="144"/>
  <c r="AJ39" i="144" s="1"/>
  <c r="BE44" i="144"/>
  <c r="BE43" i="144"/>
  <c r="AN43" i="144" s="1"/>
  <c r="BE31" i="144"/>
  <c r="AB31" i="144" s="1"/>
  <c r="AK60" i="144"/>
  <c r="AK7" i="144"/>
  <c r="M67" i="36" l="1"/>
  <c r="M66" i="36"/>
  <c r="M64" i="36" l="1"/>
  <c r="M63" i="36"/>
  <c r="M29" i="36"/>
  <c r="M20" i="36" s="1"/>
  <c r="H23" i="129" s="1"/>
  <c r="I23" i="129" s="1"/>
  <c r="M8" i="36" l="1"/>
  <c r="E23" i="129" s="1"/>
  <c r="F23" i="129" s="1"/>
  <c r="M7" i="36" l="1"/>
  <c r="M71" i="36" s="1"/>
  <c r="J32" i="144" l="1"/>
  <c r="E32" i="144" s="1"/>
  <c r="T32" i="144" l="1"/>
  <c r="AT32" i="144" l="1"/>
  <c r="AD32" i="144"/>
  <c r="X32" i="144" l="1"/>
  <c r="D22" i="29"/>
  <c r="E21" i="125" s="1"/>
  <c r="D10" i="29"/>
  <c r="E10" i="125" s="1"/>
  <c r="E5" i="39"/>
  <c r="F5" i="39"/>
  <c r="G5" i="39"/>
  <c r="H5" i="39"/>
  <c r="I5" i="39"/>
  <c r="J5" i="39"/>
  <c r="K5" i="39"/>
  <c r="F6" i="39"/>
  <c r="G6" i="39" s="1"/>
  <c r="H6" i="39" s="1"/>
  <c r="I6" i="39" s="1"/>
  <c r="J6" i="39" s="1"/>
  <c r="K6" i="39" s="1"/>
  <c r="E5" i="38"/>
  <c r="F5" i="38"/>
  <c r="G5" i="38"/>
  <c r="H5" i="38"/>
  <c r="I5" i="38"/>
  <c r="J5" i="38"/>
  <c r="K5" i="38"/>
  <c r="F6" i="38"/>
  <c r="G6" i="38" s="1"/>
  <c r="H6" i="38" s="1"/>
  <c r="I6" i="38" s="1"/>
  <c r="J6" i="38" s="1"/>
  <c r="K6" i="38" s="1"/>
  <c r="D14" i="29"/>
  <c r="E13" i="125" s="1"/>
  <c r="D12" i="29"/>
  <c r="E11" i="125" s="1"/>
  <c r="D51" i="29"/>
  <c r="D20" i="29"/>
  <c r="E19" i="125" s="1"/>
  <c r="D27" i="29"/>
  <c r="D53" i="29"/>
  <c r="D25" i="29"/>
  <c r="D56" i="29"/>
  <c r="D55" i="29"/>
  <c r="D49" i="29"/>
  <c r="D48" i="29"/>
  <c r="D52" i="29"/>
  <c r="D13" i="29"/>
  <c r="E12" i="125" s="1"/>
  <c r="D45" i="29"/>
  <c r="E44" i="125" s="1"/>
  <c r="D44" i="29"/>
  <c r="E43" i="125" s="1"/>
  <c r="D34" i="29"/>
  <c r="E33" i="125" s="1"/>
  <c r="D33" i="29"/>
  <c r="E32" i="125" s="1"/>
  <c r="D28" i="29"/>
  <c r="D50" i="29"/>
  <c r="D26" i="29"/>
  <c r="D19" i="29"/>
  <c r="E18" i="125" s="1"/>
  <c r="D57" i="29"/>
  <c r="D54" i="29"/>
  <c r="D46" i="29"/>
  <c r="E45" i="125" s="1"/>
  <c r="F45" i="125" s="1"/>
  <c r="D36" i="29"/>
  <c r="E35" i="125" s="1"/>
  <c r="D35" i="29"/>
  <c r="E34" i="125" s="1"/>
  <c r="D24" i="29"/>
  <c r="D23" i="29"/>
  <c r="D15" i="29"/>
  <c r="E14" i="125" s="1"/>
  <c r="F42" i="125"/>
  <c r="D59" i="29"/>
  <c r="D58" i="29"/>
  <c r="E58" i="125" l="1"/>
  <c r="E47" i="125"/>
  <c r="G47" i="125" s="1"/>
  <c r="E54" i="125"/>
  <c r="E57" i="125"/>
  <c r="E23" i="125"/>
  <c r="E53" i="125"/>
  <c r="E56" i="125"/>
  <c r="E24" i="125"/>
  <c r="E50" i="125"/>
  <c r="E22" i="125"/>
  <c r="E27" i="125"/>
  <c r="E52" i="125"/>
  <c r="E25" i="125"/>
  <c r="E49" i="125"/>
  <c r="G49" i="125" s="1"/>
  <c r="E51" i="125"/>
  <c r="E48" i="125"/>
  <c r="E55" i="125"/>
  <c r="E26" i="125"/>
  <c r="G26" i="125" s="1"/>
  <c r="L6" i="39"/>
  <c r="M6" i="39" s="1"/>
  <c r="L6" i="38"/>
  <c r="M6" i="38" s="1"/>
  <c r="D24" i="144"/>
  <c r="D23" i="118"/>
  <c r="D44" i="144"/>
  <c r="AO44" i="144" s="1"/>
  <c r="D43" i="118"/>
  <c r="D54" i="118"/>
  <c r="D55" i="144"/>
  <c r="D53" i="144"/>
  <c r="D52" i="118"/>
  <c r="D23" i="144"/>
  <c r="D22" i="118"/>
  <c r="D46" i="144"/>
  <c r="D45" i="118"/>
  <c r="D18" i="118"/>
  <c r="D19" i="144"/>
  <c r="D34" i="144"/>
  <c r="D33" i="118"/>
  <c r="D26" i="118"/>
  <c r="D27" i="144"/>
  <c r="D58" i="144"/>
  <c r="D57" i="118"/>
  <c r="D58" i="118"/>
  <c r="D59" i="144"/>
  <c r="D36" i="144"/>
  <c r="D35" i="118"/>
  <c r="D54" i="144"/>
  <c r="D53" i="118"/>
  <c r="D57" i="144"/>
  <c r="D56" i="118"/>
  <c r="D33" i="144"/>
  <c r="D32" i="118"/>
  <c r="D13" i="144"/>
  <c r="D12" i="118"/>
  <c r="D48" i="144"/>
  <c r="D47" i="118"/>
  <c r="D25" i="144"/>
  <c r="D24" i="118"/>
  <c r="D20" i="144"/>
  <c r="D19" i="118"/>
  <c r="D12" i="144"/>
  <c r="D11" i="118"/>
  <c r="D10" i="144"/>
  <c r="D10" i="118"/>
  <c r="D21" i="118"/>
  <c r="D22" i="144"/>
  <c r="D14" i="118"/>
  <c r="D15" i="144"/>
  <c r="D34" i="118"/>
  <c r="D35" i="144"/>
  <c r="D25" i="118"/>
  <c r="D26" i="144"/>
  <c r="D50" i="144"/>
  <c r="D49" i="118"/>
  <c r="D28" i="144"/>
  <c r="D27" i="118"/>
  <c r="D45" i="144"/>
  <c r="AP45" i="144" s="1"/>
  <c r="D44" i="118"/>
  <c r="D52" i="144"/>
  <c r="D51" i="118"/>
  <c r="D49" i="144"/>
  <c r="D48" i="118"/>
  <c r="D56" i="144"/>
  <c r="D55" i="118"/>
  <c r="D50" i="118"/>
  <c r="D51" i="144"/>
  <c r="D14" i="144"/>
  <c r="D13" i="118"/>
  <c r="AG32" i="144"/>
  <c r="U32" i="144"/>
  <c r="AV32" i="144"/>
  <c r="W32" i="144"/>
  <c r="AU32" i="144"/>
  <c r="AQ32" i="144"/>
  <c r="AF32" i="144"/>
  <c r="S32" i="144"/>
  <c r="AS32" i="144"/>
  <c r="D30" i="29"/>
  <c r="E29" i="125" s="1"/>
  <c r="F14" i="125"/>
  <c r="G51" i="125"/>
  <c r="F13" i="125"/>
  <c r="G56" i="125"/>
  <c r="G43" i="125"/>
  <c r="G55" i="125"/>
  <c r="F40" i="125"/>
  <c r="F18" i="125"/>
  <c r="F19" i="125"/>
  <c r="F37" i="125"/>
  <c r="F31" i="125"/>
  <c r="F38" i="125"/>
  <c r="F39" i="125"/>
  <c r="F36" i="125"/>
  <c r="F30" i="125"/>
  <c r="F46" i="125"/>
  <c r="D9" i="29"/>
  <c r="E9" i="125" s="1"/>
  <c r="C53" i="141"/>
  <c r="C60" i="141"/>
  <c r="C57" i="141"/>
  <c r="C58" i="141"/>
  <c r="C55" i="141"/>
  <c r="C56" i="141"/>
  <c r="C54" i="141"/>
  <c r="C59" i="141"/>
  <c r="E19" i="141"/>
  <c r="C69" i="141" l="1"/>
  <c r="C63" i="141"/>
  <c r="E63" i="141" s="1"/>
  <c r="C64" i="141"/>
  <c r="C67" i="141"/>
  <c r="E67" i="141" s="1"/>
  <c r="C68" i="141"/>
  <c r="C65" i="141"/>
  <c r="C66" i="141"/>
  <c r="C62" i="141"/>
  <c r="D40" i="39"/>
  <c r="D32" i="39"/>
  <c r="D38" i="39"/>
  <c r="L7" i="38"/>
  <c r="L18" i="38"/>
  <c r="D47" i="39"/>
  <c r="D48" i="39"/>
  <c r="D41" i="39"/>
  <c r="D42" i="39"/>
  <c r="D39" i="39"/>
  <c r="D36" i="39"/>
  <c r="D37" i="39"/>
  <c r="D31" i="39"/>
  <c r="D30" i="39"/>
  <c r="D28" i="39"/>
  <c r="D16" i="39"/>
  <c r="G10" i="125"/>
  <c r="F10" i="125"/>
  <c r="G11" i="125"/>
  <c r="F11" i="125"/>
  <c r="G12" i="125"/>
  <c r="F12" i="125"/>
  <c r="G34" i="125"/>
  <c r="F34" i="125"/>
  <c r="F26" i="125"/>
  <c r="O46" i="144"/>
  <c r="L10" i="144"/>
  <c r="AQ26" i="144"/>
  <c r="AC18" i="144"/>
  <c r="V58" i="144"/>
  <c r="AQ15" i="144"/>
  <c r="L23" i="144"/>
  <c r="AX11" i="144"/>
  <c r="AU10" i="144"/>
  <c r="AI11" i="144"/>
  <c r="H10" i="144"/>
  <c r="H9" i="144" s="1"/>
  <c r="G28" i="144"/>
  <c r="AN24" i="144"/>
  <c r="AT51" i="144"/>
  <c r="BB51" i="144"/>
  <c r="AZ34" i="144"/>
  <c r="AN38" i="144"/>
  <c r="AZ38" i="144"/>
  <c r="BB36" i="144"/>
  <c r="BA55" i="144"/>
  <c r="AZ11" i="144"/>
  <c r="Z11" i="144"/>
  <c r="BD27" i="144"/>
  <c r="AY47" i="144"/>
  <c r="AY55" i="144"/>
  <c r="BD35" i="144"/>
  <c r="V57" i="144"/>
  <c r="O11" i="144"/>
  <c r="G12" i="144"/>
  <c r="AW25" i="144"/>
  <c r="G18" i="144"/>
  <c r="AL50" i="144"/>
  <c r="G14" i="144"/>
  <c r="AI52" i="144"/>
  <c r="AD37" i="144"/>
  <c r="BA47" i="144"/>
  <c r="AZ46" i="144"/>
  <c r="AZ54" i="144"/>
  <c r="Z14" i="144"/>
  <c r="BB22" i="144"/>
  <c r="AN46" i="144"/>
  <c r="AN50" i="144"/>
  <c r="AY10" i="144"/>
  <c r="BA37" i="144"/>
  <c r="AY26" i="144"/>
  <c r="BD11" i="144"/>
  <c r="Z24" i="144"/>
  <c r="AN11" i="144"/>
  <c r="AN53" i="144"/>
  <c r="T50" i="144"/>
  <c r="BA23" i="144"/>
  <c r="K11" i="144"/>
  <c r="AJ10" i="144"/>
  <c r="G27" i="144"/>
  <c r="S13" i="144"/>
  <c r="AZ37" i="144"/>
  <c r="J50" i="144"/>
  <c r="I53" i="144"/>
  <c r="M18" i="144"/>
  <c r="AR16" i="144"/>
  <c r="AP24" i="144"/>
  <c r="AD50" i="144"/>
  <c r="AR24" i="144"/>
  <c r="AQ10" i="144"/>
  <c r="T16" i="144"/>
  <c r="I15" i="144"/>
  <c r="U54" i="144"/>
  <c r="AN57" i="144"/>
  <c r="AS22" i="144"/>
  <c r="BD38" i="144"/>
  <c r="BA38" i="144"/>
  <c r="BC25" i="144"/>
  <c r="AS55" i="144"/>
  <c r="BB10" i="144"/>
  <c r="AS10" i="144"/>
  <c r="AM35" i="144"/>
  <c r="BC16" i="144"/>
  <c r="AM22" i="144"/>
  <c r="BA11" i="144"/>
  <c r="AI19" i="144"/>
  <c r="AB18" i="144"/>
  <c r="BB37" i="144"/>
  <c r="S52" i="144"/>
  <c r="AD57" i="144"/>
  <c r="I50" i="144"/>
  <c r="J12" i="144"/>
  <c r="AU24" i="144"/>
  <c r="AY37" i="144"/>
  <c r="M38" i="144"/>
  <c r="AC51" i="144"/>
  <c r="W59" i="144"/>
  <c r="X38" i="144"/>
  <c r="Z55" i="144"/>
  <c r="L57" i="144"/>
  <c r="AR35" i="144"/>
  <c r="BB35" i="144"/>
  <c r="AI28" i="144"/>
  <c r="Y24" i="144"/>
  <c r="AF23" i="144"/>
  <c r="K53" i="144"/>
  <c r="AZ53" i="144"/>
  <c r="AJ19" i="144"/>
  <c r="AP26" i="144"/>
  <c r="AC26" i="144"/>
  <c r="G24" i="144"/>
  <c r="I38" i="144"/>
  <c r="AO20" i="144"/>
  <c r="AH23" i="144"/>
  <c r="AT27" i="144"/>
  <c r="AV24" i="144"/>
  <c r="AX37" i="144"/>
  <c r="I36" i="144"/>
  <c r="AG38" i="144"/>
  <c r="AD58" i="144"/>
  <c r="AS50" i="144"/>
  <c r="S20" i="144"/>
  <c r="I55" i="144"/>
  <c r="AE16" i="144"/>
  <c r="G13" i="144"/>
  <c r="AB53" i="144"/>
  <c r="T57" i="144"/>
  <c r="BC51" i="144"/>
  <c r="U35" i="144"/>
  <c r="Q50" i="144"/>
  <c r="AP11" i="144"/>
  <c r="T11" i="144"/>
  <c r="AD14" i="144"/>
  <c r="J37" i="144"/>
  <c r="S57" i="144"/>
  <c r="AL52" i="144"/>
  <c r="AL47" i="144"/>
  <c r="P10" i="144"/>
  <c r="W52" i="144"/>
  <c r="AV53" i="144"/>
  <c r="J34" i="144"/>
  <c r="AL54" i="144"/>
  <c r="L37" i="144"/>
  <c r="AP36" i="144"/>
  <c r="AZ47" i="144"/>
  <c r="AG51" i="144"/>
  <c r="AQ50" i="144"/>
  <c r="I54" i="144"/>
  <c r="M37" i="144"/>
  <c r="AL10" i="144"/>
  <c r="AG54" i="144"/>
  <c r="AG10" i="144"/>
  <c r="AH57" i="144"/>
  <c r="O50" i="144"/>
  <c r="AO34" i="144"/>
  <c r="BA57" i="144"/>
  <c r="AQ53" i="144"/>
  <c r="AB22" i="144"/>
  <c r="AV50" i="144"/>
  <c r="AT52" i="144"/>
  <c r="V11" i="144"/>
  <c r="Z54" i="144"/>
  <c r="AP56" i="144"/>
  <c r="O57" i="144"/>
  <c r="M57" i="144"/>
  <c r="AD59" i="144"/>
  <c r="AT10" i="144"/>
  <c r="S11" i="144"/>
  <c r="AF57" i="144"/>
  <c r="AE35" i="144"/>
  <c r="AR53" i="144"/>
  <c r="H54" i="144"/>
  <c r="AR50" i="144"/>
  <c r="AE52" i="144"/>
  <c r="AO37" i="144"/>
  <c r="H25" i="144"/>
  <c r="AP35" i="144"/>
  <c r="V37" i="144"/>
  <c r="AP34" i="144"/>
  <c r="T51" i="144"/>
  <c r="AI37" i="144"/>
  <c r="AT38" i="144"/>
  <c r="AM34" i="144"/>
  <c r="AJ34" i="144"/>
  <c r="AE11" i="144"/>
  <c r="AW37" i="144"/>
  <c r="L34" i="144"/>
  <c r="AX38" i="144"/>
  <c r="T55" i="144"/>
  <c r="AB35" i="144"/>
  <c r="G15" i="144"/>
  <c r="Q46" i="144"/>
  <c r="Z35" i="144"/>
  <c r="Q36" i="144"/>
  <c r="AI55" i="144"/>
  <c r="L51" i="144"/>
  <c r="V46" i="144"/>
  <c r="AF19" i="144"/>
  <c r="U15" i="144"/>
  <c r="AF37" i="144"/>
  <c r="AL57" i="144"/>
  <c r="G19" i="144"/>
  <c r="AL55" i="144"/>
  <c r="AI47" i="144"/>
  <c r="T53" i="144"/>
  <c r="Z59" i="144"/>
  <c r="U46" i="144"/>
  <c r="W38" i="144"/>
  <c r="AP54" i="144"/>
  <c r="K55" i="144"/>
  <c r="P36" i="144"/>
  <c r="BB47" i="144"/>
  <c r="AE22" i="144"/>
  <c r="W55" i="144"/>
  <c r="U36" i="144"/>
  <c r="AV35" i="144"/>
  <c r="AW46" i="144"/>
  <c r="AP52" i="144"/>
  <c r="AE47" i="144"/>
  <c r="P34" i="144"/>
  <c r="H22" i="144"/>
  <c r="AB51" i="144"/>
  <c r="AC36" i="144"/>
  <c r="AO25" i="144"/>
  <c r="AF38" i="144"/>
  <c r="AT35" i="144"/>
  <c r="AG57" i="144"/>
  <c r="Z51" i="144"/>
  <c r="V54" i="144"/>
  <c r="V55" i="144"/>
  <c r="AY53" i="144"/>
  <c r="AO53" i="144"/>
  <c r="S50" i="144"/>
  <c r="M10" i="144"/>
  <c r="X54" i="144"/>
  <c r="AN51" i="144"/>
  <c r="BC47" i="144"/>
  <c r="AQ36" i="144"/>
  <c r="AD27" i="144"/>
  <c r="U47" i="144"/>
  <c r="M51" i="144"/>
  <c r="O51" i="144"/>
  <c r="Q52" i="144"/>
  <c r="W53" i="144"/>
  <c r="AG13" i="144"/>
  <c r="AC10" i="144"/>
  <c r="AM36" i="144"/>
  <c r="M54" i="144"/>
  <c r="AO38" i="144"/>
  <c r="AU55" i="144"/>
  <c r="AQ55" i="144"/>
  <c r="AO50" i="144"/>
  <c r="W50" i="144"/>
  <c r="X35" i="144"/>
  <c r="I10" i="144"/>
  <c r="U51" i="144"/>
  <c r="AP55" i="144"/>
  <c r="AD38" i="144"/>
  <c r="X52" i="144"/>
  <c r="Q10" i="144"/>
  <c r="AE46" i="144"/>
  <c r="AT55" i="144"/>
  <c r="AF36" i="144"/>
  <c r="AD12" i="144"/>
  <c r="AV37" i="144"/>
  <c r="AO51" i="144"/>
  <c r="AM54" i="144"/>
  <c r="AM51" i="144"/>
  <c r="BB52" i="144"/>
  <c r="AZ35" i="144"/>
  <c r="AG50" i="144"/>
  <c r="AB55" i="144"/>
  <c r="AO55" i="144"/>
  <c r="Z46" i="144"/>
  <c r="AC57" i="144"/>
  <c r="AJ36" i="144"/>
  <c r="AW57" i="144"/>
  <c r="BA46" i="144"/>
  <c r="AL37" i="144"/>
  <c r="X55" i="144"/>
  <c r="W10" i="144"/>
  <c r="AF50" i="144"/>
  <c r="AB54" i="144"/>
  <c r="V35" i="144"/>
  <c r="AD51" i="144"/>
  <c r="AW50" i="144"/>
  <c r="AY46" i="144"/>
  <c r="AV38" i="144"/>
  <c r="Q51" i="144"/>
  <c r="AV54" i="144"/>
  <c r="S35" i="144"/>
  <c r="AL53" i="144"/>
  <c r="I37" i="144"/>
  <c r="U57" i="144"/>
  <c r="Z36" i="144"/>
  <c r="BD55" i="144"/>
  <c r="M46" i="144"/>
  <c r="AX51" i="144"/>
  <c r="AS46" i="144"/>
  <c r="X51" i="144"/>
  <c r="AG55" i="144"/>
  <c r="BC34" i="144"/>
  <c r="H57" i="144"/>
  <c r="L47" i="144"/>
  <c r="AH50" i="144"/>
  <c r="AQ34" i="144"/>
  <c r="AV55" i="144"/>
  <c r="AJ38" i="144"/>
  <c r="O12" i="144"/>
  <c r="AQ57" i="144"/>
  <c r="X57" i="144"/>
  <c r="BB46" i="144"/>
  <c r="L36" i="144"/>
  <c r="AY36" i="144"/>
  <c r="BD46" i="144"/>
  <c r="O54" i="144"/>
  <c r="AT37" i="144"/>
  <c r="M47" i="144"/>
  <c r="AD10" i="144"/>
  <c r="AR46" i="144"/>
  <c r="AU46" i="144"/>
  <c r="AO57" i="144"/>
  <c r="AE55" i="144"/>
  <c r="AJ57" i="144"/>
  <c r="AM50" i="144"/>
  <c r="AB57" i="144"/>
  <c r="P51" i="144"/>
  <c r="AO11" i="144"/>
  <c r="P47" i="144"/>
  <c r="AR10" i="144"/>
  <c r="BA36" i="144"/>
  <c r="AO35" i="144"/>
  <c r="AY35" i="144"/>
  <c r="W47" i="144"/>
  <c r="J51" i="144"/>
  <c r="AH46" i="144"/>
  <c r="I46" i="144"/>
  <c r="K50" i="144"/>
  <c r="AT50" i="144"/>
  <c r="AT36" i="144"/>
  <c r="AM46" i="144"/>
  <c r="AS52" i="144"/>
  <c r="AW53" i="144"/>
  <c r="AH47" i="144"/>
  <c r="AW36" i="144"/>
  <c r="BC37" i="144"/>
  <c r="AJ35" i="144"/>
  <c r="AJ53" i="144"/>
  <c r="BD47" i="144"/>
  <c r="U37" i="144"/>
  <c r="AT34" i="144"/>
  <c r="T37" i="144"/>
  <c r="J36" i="144"/>
  <c r="AF53" i="144"/>
  <c r="W37" i="144"/>
  <c r="X37" i="144"/>
  <c r="AR34" i="144"/>
  <c r="BB34" i="144"/>
  <c r="AF55" i="144"/>
  <c r="AR57" i="144"/>
  <c r="AE51" i="144"/>
  <c r="O35" i="144"/>
  <c r="P55" i="144"/>
  <c r="AU57" i="144"/>
  <c r="AQ35" i="144"/>
  <c r="AR55" i="144"/>
  <c r="AN47" i="144"/>
  <c r="L50" i="144"/>
  <c r="AT53" i="144"/>
  <c r="AD54" i="144"/>
  <c r="BB55" i="144"/>
  <c r="AN52" i="144"/>
  <c r="V53" i="144"/>
  <c r="BC50" i="144"/>
  <c r="AC38" i="144"/>
  <c r="AO54" i="144"/>
  <c r="AN55" i="144"/>
  <c r="V52" i="144"/>
  <c r="AC34" i="144"/>
  <c r="AP53" i="144"/>
  <c r="AH52" i="144"/>
  <c r="AJ50" i="144"/>
  <c r="AH53" i="144"/>
  <c r="AH10" i="144"/>
  <c r="AG52" i="144"/>
  <c r="AG34" i="144"/>
  <c r="AL36" i="144"/>
  <c r="AU35" i="144"/>
  <c r="AO52" i="144"/>
  <c r="AJ51" i="144"/>
  <c r="W34" i="144"/>
  <c r="AL46" i="144"/>
  <c r="S37" i="144"/>
  <c r="AT54" i="144"/>
  <c r="AD55" i="144"/>
  <c r="AV46" i="144"/>
  <c r="V36" i="144"/>
  <c r="AF46" i="144"/>
  <c r="AZ36" i="144"/>
  <c r="AW10" i="144"/>
  <c r="AQ54" i="144"/>
  <c r="AP38" i="144"/>
  <c r="G20" i="144"/>
  <c r="S46" i="144"/>
  <c r="AB11" i="144"/>
  <c r="Q37" i="144"/>
  <c r="AX34" i="144"/>
  <c r="AR37" i="144"/>
  <c r="O36" i="144"/>
  <c r="AM53" i="144"/>
  <c r="AP37" i="144"/>
  <c r="AR38" i="144"/>
  <c r="P53" i="144"/>
  <c r="AI36" i="144"/>
  <c r="AW34" i="144"/>
  <c r="U52" i="144"/>
  <c r="X46" i="144"/>
  <c r="AH55" i="144"/>
  <c r="AD47" i="144"/>
  <c r="AF51" i="144"/>
  <c r="U55" i="144"/>
  <c r="AC37" i="144"/>
  <c r="AS54" i="144"/>
  <c r="AB46" i="144"/>
  <c r="H59" i="144"/>
  <c r="K46" i="144"/>
  <c r="Q55" i="144"/>
  <c r="AG37" i="144"/>
  <c r="H26" i="144"/>
  <c r="Q38" i="144"/>
  <c r="AV11" i="144"/>
  <c r="X47" i="144"/>
  <c r="AI53" i="144"/>
  <c r="AC53" i="144"/>
  <c r="AJ54" i="144"/>
  <c r="AF52" i="144"/>
  <c r="T47" i="144"/>
  <c r="H46" i="144"/>
  <c r="AM38" i="144"/>
  <c r="AD52" i="144"/>
  <c r="AR51" i="144"/>
  <c r="AG46" i="144"/>
  <c r="AU37" i="144"/>
  <c r="I34" i="144"/>
  <c r="AF54" i="144"/>
  <c r="AC54" i="144"/>
  <c r="AP47" i="144"/>
  <c r="P38" i="144"/>
  <c r="AH34" i="144"/>
  <c r="AI50" i="144"/>
  <c r="AS35" i="144"/>
  <c r="Q47" i="144"/>
  <c r="AV57" i="144"/>
  <c r="P50" i="144"/>
  <c r="J10" i="144"/>
  <c r="BC53" i="144"/>
  <c r="AH38" i="144"/>
  <c r="BD52" i="144"/>
  <c r="AD36" i="144"/>
  <c r="AQ38" i="144"/>
  <c r="T34" i="144"/>
  <c r="AL35" i="144"/>
  <c r="AC55" i="144"/>
  <c r="AD53" i="144"/>
  <c r="BC36" i="144"/>
  <c r="BA52" i="144"/>
  <c r="AN35" i="144"/>
  <c r="AM57" i="144"/>
  <c r="AF10" i="144"/>
  <c r="AQ51" i="144"/>
  <c r="M53" i="144"/>
  <c r="M50" i="144"/>
  <c r="L55" i="144"/>
  <c r="AY50" i="144"/>
  <c r="BB50" i="144"/>
  <c r="S55" i="144"/>
  <c r="AI34" i="144"/>
  <c r="AE54" i="144"/>
  <c r="AE57" i="144"/>
  <c r="BC46" i="144"/>
  <c r="X59" i="144"/>
  <c r="O53" i="144"/>
  <c r="BD34" i="144"/>
  <c r="K57" i="144"/>
  <c r="Q57" i="144"/>
  <c r="AC47" i="144"/>
  <c r="AX57" i="144"/>
  <c r="P57" i="144"/>
  <c r="L54" i="144"/>
  <c r="V51" i="144"/>
  <c r="AH51" i="144"/>
  <c r="V38" i="144"/>
  <c r="H37" i="144"/>
  <c r="I47" i="144"/>
  <c r="T46" i="144"/>
  <c r="AM10" i="144"/>
  <c r="K38" i="144"/>
  <c r="BB38" i="144"/>
  <c r="S36" i="144"/>
  <c r="Q34" i="144"/>
  <c r="AG47" i="144"/>
  <c r="T52" i="144"/>
  <c r="AE37" i="144"/>
  <c r="Q53" i="144"/>
  <c r="T38" i="144"/>
  <c r="AF47" i="144"/>
  <c r="K47" i="144"/>
  <c r="V50" i="144"/>
  <c r="S53" i="144"/>
  <c r="AS47" i="144"/>
  <c r="Q35" i="144"/>
  <c r="AJ37" i="144"/>
  <c r="AI54" i="144"/>
  <c r="M55" i="144"/>
  <c r="T35" i="144"/>
  <c r="W54" i="144"/>
  <c r="G16" i="144"/>
  <c r="Y10" i="144"/>
  <c r="U50" i="144"/>
  <c r="K36" i="144"/>
  <c r="AN36" i="144"/>
  <c r="BA35" i="144"/>
  <c r="X36" i="144"/>
  <c r="AH35" i="144"/>
  <c r="AL51" i="144"/>
  <c r="K54" i="144"/>
  <c r="AV34" i="144"/>
  <c r="AR54" i="144"/>
  <c r="AX47" i="144"/>
  <c r="Z47" i="144"/>
  <c r="AQ52" i="144"/>
  <c r="U11" i="144"/>
  <c r="AB34" i="144"/>
  <c r="BC10" i="144"/>
  <c r="AX55" i="144"/>
  <c r="AW54" i="144"/>
  <c r="AE36" i="144"/>
  <c r="AD35" i="144"/>
  <c r="AU54" i="144"/>
  <c r="AU34" i="144"/>
  <c r="Z34" i="144"/>
  <c r="I51" i="144"/>
  <c r="I56" i="144"/>
  <c r="BA50" i="144"/>
  <c r="AY52" i="144"/>
  <c r="AR52" i="144"/>
  <c r="AX36" i="144"/>
  <c r="AL34" i="144"/>
  <c r="AW38" i="144"/>
  <c r="AC50" i="144"/>
  <c r="W57" i="144"/>
  <c r="AI57" i="144"/>
  <c r="O37" i="144"/>
  <c r="W51" i="144"/>
  <c r="H38" i="144"/>
  <c r="BD51" i="144"/>
  <c r="AE53" i="144"/>
  <c r="P35" i="144"/>
  <c r="S59" i="144"/>
  <c r="H23" i="144"/>
  <c r="H56" i="144"/>
  <c r="BA51" i="144"/>
  <c r="BA34" i="144"/>
  <c r="P37" i="144"/>
  <c r="AB37" i="144"/>
  <c r="AP57" i="144"/>
  <c r="AB36" i="144"/>
  <c r="AC46" i="144"/>
  <c r="X10" i="144"/>
  <c r="O47" i="144"/>
  <c r="Z37" i="144"/>
  <c r="AS36" i="144"/>
  <c r="L38" i="144"/>
  <c r="AO36" i="144"/>
  <c r="H36" i="144"/>
  <c r="AS53" i="144"/>
  <c r="AJ52" i="144"/>
  <c r="AW51" i="144"/>
  <c r="AT47" i="144"/>
  <c r="BD36" i="144"/>
  <c r="H47" i="144"/>
  <c r="AM37" i="144"/>
  <c r="P52" i="144"/>
  <c r="L52" i="144"/>
  <c r="AB47" i="144"/>
  <c r="AW47" i="144"/>
  <c r="AJ47" i="144"/>
  <c r="AX52" i="144"/>
  <c r="O52" i="144"/>
  <c r="K51" i="144"/>
  <c r="AW55" i="144"/>
  <c r="J46" i="144"/>
  <c r="AS57" i="144"/>
  <c r="AO46" i="144"/>
  <c r="AM52" i="144"/>
  <c r="U38" i="144"/>
  <c r="AX35" i="144"/>
  <c r="J54" i="144"/>
  <c r="J52" i="144"/>
  <c r="AU38" i="144"/>
  <c r="Z38" i="144"/>
  <c r="T36" i="144"/>
  <c r="BC52" i="144"/>
  <c r="AH54" i="144"/>
  <c r="Z50" i="144"/>
  <c r="BD53" i="144"/>
  <c r="V34" i="144"/>
  <c r="AY34" i="144"/>
  <c r="AB50" i="144"/>
  <c r="AN37" i="144"/>
  <c r="AU53" i="144"/>
  <c r="H52" i="144"/>
  <c r="U34" i="144"/>
  <c r="AP50" i="144"/>
  <c r="BB53" i="144"/>
  <c r="AJ55" i="144"/>
  <c r="AS38" i="144"/>
  <c r="J57" i="144"/>
  <c r="AX46" i="144"/>
  <c r="U53" i="144"/>
  <c r="AD34" i="144"/>
  <c r="AP46" i="144"/>
  <c r="O55" i="144"/>
  <c r="Z53" i="144"/>
  <c r="AM47" i="144"/>
  <c r="J55" i="144"/>
  <c r="X50" i="144"/>
  <c r="AI35" i="144"/>
  <c r="W35" i="144"/>
  <c r="AS37" i="144"/>
  <c r="AD46" i="144"/>
  <c r="V47" i="144"/>
  <c r="O38" i="144"/>
  <c r="AN54" i="144"/>
  <c r="P12" i="144"/>
  <c r="AU51" i="144"/>
  <c r="X53" i="144"/>
  <c r="AO47" i="144"/>
  <c r="AI51" i="144"/>
  <c r="BC35" i="144"/>
  <c r="AZ57" i="144"/>
  <c r="AS51" i="144"/>
  <c r="AY38" i="144"/>
  <c r="L46" i="144"/>
  <c r="AW35" i="144"/>
  <c r="AT57" i="144"/>
  <c r="AE50" i="144"/>
  <c r="AU52" i="144"/>
  <c r="AV36" i="144"/>
  <c r="AU36" i="144"/>
  <c r="AZ50" i="144"/>
  <c r="AR36" i="144"/>
  <c r="H51" i="144"/>
  <c r="AV52" i="144"/>
  <c r="K37" i="144"/>
  <c r="M36" i="144"/>
  <c r="AP51" i="144"/>
  <c r="BC57" i="144"/>
  <c r="AN34" i="144"/>
  <c r="S54" i="144"/>
  <c r="AQ47" i="144"/>
  <c r="M35" i="144"/>
  <c r="I52" i="144"/>
  <c r="K35" i="144"/>
  <c r="AB52" i="144"/>
  <c r="H55" i="144"/>
  <c r="L35" i="144"/>
  <c r="AJ46" i="144"/>
  <c r="AG53" i="144"/>
  <c r="BD37" i="144"/>
  <c r="AV47" i="144"/>
  <c r="H35" i="144"/>
  <c r="J53" i="144"/>
  <c r="S34" i="144"/>
  <c r="AM55" i="144"/>
  <c r="P46" i="144"/>
  <c r="AQ37" i="144"/>
  <c r="BD54" i="144"/>
  <c r="H50" i="144"/>
  <c r="L53" i="144"/>
  <c r="K52" i="144"/>
  <c r="W36" i="144"/>
  <c r="AX54" i="144"/>
  <c r="S38" i="144"/>
  <c r="J35" i="144"/>
  <c r="AB38" i="144"/>
  <c r="T54" i="144"/>
  <c r="S47" i="144"/>
  <c r="AE38" i="144"/>
  <c r="AI46" i="144"/>
  <c r="M52" i="144"/>
  <c r="W46" i="144"/>
  <c r="J47" i="144"/>
  <c r="AY57" i="144"/>
  <c r="Z52" i="144"/>
  <c r="X34" i="144"/>
  <c r="H53" i="144"/>
  <c r="S51" i="144"/>
  <c r="AZ51" i="144"/>
  <c r="J38" i="144"/>
  <c r="Q54" i="144"/>
  <c r="P54" i="144"/>
  <c r="BC38" i="144"/>
  <c r="AC35" i="144"/>
  <c r="BD50" i="144"/>
  <c r="BC54" i="144"/>
  <c r="M34" i="144"/>
  <c r="BA54" i="144"/>
  <c r="Z57" i="144"/>
  <c r="AS34" i="144"/>
  <c r="AC52" i="144"/>
  <c r="D30" i="144"/>
  <c r="D21" i="144" s="1"/>
  <c r="AD33" i="144"/>
  <c r="D9" i="118"/>
  <c r="D9" i="144"/>
  <c r="BD59" i="144"/>
  <c r="BF59" i="144"/>
  <c r="D29" i="118"/>
  <c r="AC58" i="144"/>
  <c r="AG58" i="144"/>
  <c r="BB56" i="144"/>
  <c r="AQ58" i="144"/>
  <c r="AP58" i="144"/>
  <c r="G53" i="144"/>
  <c r="Y53" i="144"/>
  <c r="Y58" i="144"/>
  <c r="G58" i="144"/>
  <c r="I59" i="144"/>
  <c r="K58" i="144"/>
  <c r="AH58" i="144"/>
  <c r="AF56" i="144"/>
  <c r="AQ59" i="144"/>
  <c r="AL38" i="144"/>
  <c r="AY56" i="144"/>
  <c r="W56" i="144"/>
  <c r="BA53" i="144"/>
  <c r="BB59" i="144"/>
  <c r="AZ56" i="144"/>
  <c r="AT59" i="144"/>
  <c r="P56" i="144"/>
  <c r="AF58" i="144"/>
  <c r="AU47" i="144"/>
  <c r="H34" i="144"/>
  <c r="L59" i="144"/>
  <c r="AB59" i="144"/>
  <c r="AY59" i="144"/>
  <c r="AX59" i="144"/>
  <c r="S56" i="144"/>
  <c r="U59" i="144"/>
  <c r="S58" i="144"/>
  <c r="U58" i="144"/>
  <c r="AG35" i="144"/>
  <c r="BC55" i="144"/>
  <c r="M59" i="144"/>
  <c r="Q56" i="144"/>
  <c r="AO59" i="144"/>
  <c r="AL56" i="144"/>
  <c r="AB58" i="144"/>
  <c r="AW56" i="144"/>
  <c r="AZ59" i="144"/>
  <c r="BB54" i="144"/>
  <c r="AE59" i="144"/>
  <c r="AL59" i="144"/>
  <c r="AO56" i="144"/>
  <c r="Y50" i="144"/>
  <c r="G50" i="144"/>
  <c r="AC59" i="144"/>
  <c r="AS56" i="144"/>
  <c r="J56" i="144"/>
  <c r="AZ58" i="144"/>
  <c r="AG59" i="144"/>
  <c r="M58" i="144"/>
  <c r="AJ59" i="144"/>
  <c r="AE56" i="144"/>
  <c r="G37" i="144"/>
  <c r="Y37" i="144"/>
  <c r="BC59" i="144"/>
  <c r="O58" i="144"/>
  <c r="Z58" i="144"/>
  <c r="V59" i="144"/>
  <c r="AH59" i="144"/>
  <c r="AR59" i="144"/>
  <c r="BD57" i="144"/>
  <c r="Y34" i="144"/>
  <c r="G34" i="144"/>
  <c r="AS59" i="144"/>
  <c r="I35" i="144"/>
  <c r="AJ56" i="144"/>
  <c r="O59" i="144"/>
  <c r="T56" i="144"/>
  <c r="J59" i="144"/>
  <c r="AX50" i="144"/>
  <c r="O34" i="144"/>
  <c r="Q58" i="144"/>
  <c r="AI59" i="144"/>
  <c r="P59" i="144"/>
  <c r="K59" i="144"/>
  <c r="AR56" i="144"/>
  <c r="AS58" i="144"/>
  <c r="AW58" i="144"/>
  <c r="BC56" i="144"/>
  <c r="K34" i="144"/>
  <c r="M56" i="144"/>
  <c r="I57" i="144"/>
  <c r="AU59" i="144"/>
  <c r="AH56" i="144"/>
  <c r="H58" i="144"/>
  <c r="AI56" i="144"/>
  <c r="AE58" i="144"/>
  <c r="AQ56" i="144"/>
  <c r="AV58" i="144"/>
  <c r="AF59" i="144"/>
  <c r="AN56" i="144"/>
  <c r="W58" i="144"/>
  <c r="AT46" i="144"/>
  <c r="AX58" i="144"/>
  <c r="BD58" i="144"/>
  <c r="AN59" i="144"/>
  <c r="V56" i="144"/>
  <c r="AN58" i="144"/>
  <c r="G54" i="144"/>
  <c r="Y54" i="144"/>
  <c r="AF34" i="144"/>
  <c r="BD56" i="144"/>
  <c r="K56" i="144"/>
  <c r="AY51" i="144"/>
  <c r="AU58" i="144"/>
  <c r="I58" i="144"/>
  <c r="Q59" i="144"/>
  <c r="AY58" i="144"/>
  <c r="AD56" i="144"/>
  <c r="AM56" i="144"/>
  <c r="AV56" i="144"/>
  <c r="O56" i="144"/>
  <c r="AX56" i="144"/>
  <c r="AI58" i="144"/>
  <c r="L58" i="144"/>
  <c r="F49" i="144"/>
  <c r="E49" i="144" s="1"/>
  <c r="G46" i="144"/>
  <c r="Y46" i="144"/>
  <c r="AZ52" i="144"/>
  <c r="AV59" i="144"/>
  <c r="Y56" i="144"/>
  <c r="G56" i="144"/>
  <c r="AO58" i="144"/>
  <c r="L56" i="144"/>
  <c r="AL58" i="144"/>
  <c r="Y55" i="144"/>
  <c r="G55" i="144"/>
  <c r="T58" i="144"/>
  <c r="X58" i="144"/>
  <c r="AH36" i="144"/>
  <c r="AR58" i="144"/>
  <c r="Y57" i="144"/>
  <c r="G57" i="144"/>
  <c r="T59" i="144"/>
  <c r="X56" i="144"/>
  <c r="P58" i="144"/>
  <c r="AM59" i="144"/>
  <c r="AW59" i="144"/>
  <c r="U56" i="144"/>
  <c r="AB32" i="144"/>
  <c r="AA32" i="144" s="1"/>
  <c r="R32" i="144" s="1"/>
  <c r="Y47" i="144"/>
  <c r="G47" i="144"/>
  <c r="AC56" i="144"/>
  <c r="AM58" i="144"/>
  <c r="Y52" i="144"/>
  <c r="G52" i="144"/>
  <c r="F41" i="144"/>
  <c r="E41" i="144" s="1"/>
  <c r="G38" i="144"/>
  <c r="Y38" i="144"/>
  <c r="Y59" i="144"/>
  <c r="G59" i="144"/>
  <c r="BA58" i="144"/>
  <c r="AB56" i="144"/>
  <c r="Y36" i="144"/>
  <c r="G36" i="144"/>
  <c r="J58" i="144"/>
  <c r="Y51" i="144"/>
  <c r="G51" i="144"/>
  <c r="BB58" i="144"/>
  <c r="AG56" i="144"/>
  <c r="AP59" i="144"/>
  <c r="AT56" i="144"/>
  <c r="Y35" i="144"/>
  <c r="G35" i="144"/>
  <c r="BA59" i="144"/>
  <c r="Z56" i="144"/>
  <c r="AU56" i="144"/>
  <c r="AT58" i="144"/>
  <c r="AJ58" i="144"/>
  <c r="AU25" i="144"/>
  <c r="BD15" i="144"/>
  <c r="Z19" i="144"/>
  <c r="BA16" i="144"/>
  <c r="AU19" i="144"/>
  <c r="AM24" i="144"/>
  <c r="AH18" i="144"/>
  <c r="X16" i="144"/>
  <c r="AP15" i="144"/>
  <c r="AC19" i="144"/>
  <c r="AH19" i="144"/>
  <c r="AJ16" i="144"/>
  <c r="BB15" i="144"/>
  <c r="AI24" i="144"/>
  <c r="AW20" i="144"/>
  <c r="AO19" i="144"/>
  <c r="BC24" i="144"/>
  <c r="AI15" i="144"/>
  <c r="AJ28" i="144"/>
  <c r="I18" i="144"/>
  <c r="AQ18" i="144"/>
  <c r="AM14" i="144"/>
  <c r="T18" i="144"/>
  <c r="Z12" i="144"/>
  <c r="AH20" i="144"/>
  <c r="AI27" i="144"/>
  <c r="K10" i="144"/>
  <c r="BA19" i="144"/>
  <c r="BD12" i="144"/>
  <c r="AT28" i="144"/>
  <c r="AW16" i="144"/>
  <c r="AM25" i="144"/>
  <c r="V20" i="144"/>
  <c r="L26" i="144"/>
  <c r="AM27" i="144"/>
  <c r="L20" i="144"/>
  <c r="AX12" i="144"/>
  <c r="AU27" i="144"/>
  <c r="BA24" i="144"/>
  <c r="O28" i="144"/>
  <c r="AB27" i="144"/>
  <c r="Y25" i="144"/>
  <c r="X15" i="144"/>
  <c r="O14" i="144"/>
  <c r="T14" i="144"/>
  <c r="AR27" i="144"/>
  <c r="AU20" i="144"/>
  <c r="AG20" i="144"/>
  <c r="K27" i="144"/>
  <c r="P11" i="144"/>
  <c r="I24" i="144"/>
  <c r="AW12" i="144"/>
  <c r="Y27" i="144"/>
  <c r="W19" i="144"/>
  <c r="S16" i="144"/>
  <c r="AC16" i="144"/>
  <c r="AH28" i="144"/>
  <c r="L22" i="144"/>
  <c r="AL20" i="144"/>
  <c r="Q25" i="144"/>
  <c r="AT18" i="144"/>
  <c r="BB26" i="144"/>
  <c r="AN27" i="144"/>
  <c r="BB18" i="144"/>
  <c r="AM28" i="144"/>
  <c r="BC27" i="144"/>
  <c r="Z28" i="144"/>
  <c r="AM19" i="144"/>
  <c r="L28" i="144"/>
  <c r="S24" i="144"/>
  <c r="AE19" i="144"/>
  <c r="V18" i="144"/>
  <c r="K20" i="144"/>
  <c r="BB12" i="144"/>
  <c r="P14" i="144"/>
  <c r="U23" i="144"/>
  <c r="K16" i="144"/>
  <c r="AI25" i="144"/>
  <c r="AZ23" i="144"/>
  <c r="Z25" i="144"/>
  <c r="AT19" i="144"/>
  <c r="AU11" i="144"/>
  <c r="AJ18" i="144"/>
  <c r="P24" i="144"/>
  <c r="AP27" i="144"/>
  <c r="AU12" i="144"/>
  <c r="AH22" i="144"/>
  <c r="AI13" i="144"/>
  <c r="AX14" i="144"/>
  <c r="AZ10" i="144"/>
  <c r="P27" i="144"/>
  <c r="J16" i="144"/>
  <c r="AD24" i="144"/>
  <c r="AR15" i="144"/>
  <c r="Q15" i="144"/>
  <c r="Z26" i="144"/>
  <c r="AR18" i="144"/>
  <c r="J18" i="144"/>
  <c r="AY15" i="144"/>
  <c r="AV13" i="144"/>
  <c r="AT13" i="144"/>
  <c r="AN15" i="144"/>
  <c r="BD16" i="144"/>
  <c r="AZ13" i="144"/>
  <c r="AN18" i="144"/>
  <c r="AT14" i="144"/>
  <c r="V23" i="144"/>
  <c r="J26" i="144"/>
  <c r="AG27" i="144"/>
  <c r="Z18" i="144"/>
  <c r="W16" i="144"/>
  <c r="AX28" i="144"/>
  <c r="T15" i="144"/>
  <c r="AL23" i="144"/>
  <c r="AX10" i="144"/>
  <c r="AN14" i="144"/>
  <c r="AH15" i="144"/>
  <c r="AG14" i="144"/>
  <c r="AT25" i="144"/>
  <c r="AU14" i="144"/>
  <c r="AV19" i="144"/>
  <c r="AY12" i="144"/>
  <c r="AS11" i="144"/>
  <c r="AR25" i="144"/>
  <c r="AY13" i="144"/>
  <c r="AR12" i="144"/>
  <c r="AE26" i="144"/>
  <c r="BA15" i="144"/>
  <c r="AG12" i="144"/>
  <c r="Z23" i="144"/>
  <c r="U26" i="144"/>
  <c r="Y20" i="144"/>
  <c r="AQ19" i="144"/>
  <c r="V12" i="144"/>
  <c r="AY19" i="144"/>
  <c r="AC28" i="144"/>
  <c r="AS14" i="144"/>
  <c r="Y26" i="144"/>
  <c r="AO15" i="144"/>
  <c r="X23" i="144"/>
  <c r="AI16" i="144"/>
  <c r="H28" i="144"/>
  <c r="M15" i="144"/>
  <c r="I16" i="144"/>
  <c r="AQ12" i="144"/>
  <c r="AW23" i="144"/>
  <c r="M26" i="144"/>
  <c r="AB25" i="144"/>
  <c r="T24" i="144"/>
  <c r="AZ27" i="144"/>
  <c r="AI10" i="144"/>
  <c r="AP20" i="144"/>
  <c r="S28" i="144"/>
  <c r="AJ25" i="144"/>
  <c r="BC14" i="144"/>
  <c r="AL18" i="144"/>
  <c r="AG18" i="144"/>
  <c r="AB13" i="144"/>
  <c r="Q23" i="144"/>
  <c r="AD13" i="144"/>
  <c r="S18" i="144"/>
  <c r="AR23" i="144"/>
  <c r="AQ23" i="144"/>
  <c r="Q18" i="144"/>
  <c r="AV15" i="144"/>
  <c r="AC20" i="144"/>
  <c r="AD28" i="144"/>
  <c r="P28" i="144"/>
  <c r="AN12" i="144"/>
  <c r="V28" i="144"/>
  <c r="AL11" i="144"/>
  <c r="AR20" i="144"/>
  <c r="AH14" i="144"/>
  <c r="AZ15" i="144"/>
  <c r="AZ28" i="144"/>
  <c r="AS16" i="144"/>
  <c r="AL19" i="144"/>
  <c r="BB23" i="144"/>
  <c r="AP19" i="144"/>
  <c r="Y19" i="144"/>
  <c r="AG28" i="144"/>
  <c r="O10" i="144"/>
  <c r="Q22" i="144"/>
  <c r="BD23" i="144"/>
  <c r="AW26" i="144"/>
  <c r="AX27" i="144"/>
  <c r="M28" i="144"/>
  <c r="AX16" i="144"/>
  <c r="AJ13" i="144"/>
  <c r="X19" i="144"/>
  <c r="AW15" i="144"/>
  <c r="AZ19" i="144"/>
  <c r="AH16" i="144"/>
  <c r="K23" i="144"/>
  <c r="AY20" i="144"/>
  <c r="W27" i="144"/>
  <c r="AE28" i="144"/>
  <c r="AD23" i="144"/>
  <c r="V10" i="144"/>
  <c r="AG26" i="144"/>
  <c r="AI22" i="144"/>
  <c r="AJ27" i="144"/>
  <c r="Y15" i="144"/>
  <c r="Z27" i="144"/>
  <c r="K19" i="144"/>
  <c r="P22" i="144"/>
  <c r="V27" i="144"/>
  <c r="L13" i="144"/>
  <c r="AL28" i="144"/>
  <c r="K26" i="144"/>
  <c r="J22" i="144"/>
  <c r="BD13" i="144"/>
  <c r="AT20" i="144"/>
  <c r="AC25" i="144"/>
  <c r="W28" i="144"/>
  <c r="AD22" i="144"/>
  <c r="L12" i="144"/>
  <c r="V22" i="144"/>
  <c r="AH25" i="144"/>
  <c r="M11" i="144"/>
  <c r="F40" i="144"/>
  <c r="E40" i="144" s="1"/>
  <c r="M24" i="144"/>
  <c r="AY22" i="144"/>
  <c r="AM15" i="144"/>
  <c r="I14" i="144"/>
  <c r="AE24" i="144"/>
  <c r="T22" i="144"/>
  <c r="AC22" i="144"/>
  <c r="Z13" i="144"/>
  <c r="AP25" i="144"/>
  <c r="AE23" i="144"/>
  <c r="S15" i="144"/>
  <c r="AN10" i="144"/>
  <c r="AF20" i="144"/>
  <c r="J25" i="144"/>
  <c r="BB24" i="144"/>
  <c r="AM18" i="144"/>
  <c r="BA20" i="144"/>
  <c r="AD19" i="144"/>
  <c r="BD10" i="144"/>
  <c r="W24" i="144"/>
  <c r="S25" i="144"/>
  <c r="AJ11" i="144"/>
  <c r="AY23" i="144"/>
  <c r="AP16" i="144"/>
  <c r="AY28" i="144"/>
  <c r="AF11" i="144"/>
  <c r="BB20" i="144"/>
  <c r="AX22" i="144"/>
  <c r="H14" i="144"/>
  <c r="AU23" i="144"/>
  <c r="U18" i="144"/>
  <c r="AF27" i="144"/>
  <c r="AX25" i="144"/>
  <c r="AB23" i="144"/>
  <c r="AN13" i="144"/>
  <c r="X13" i="144"/>
  <c r="Y18" i="144"/>
  <c r="AP14" i="144"/>
  <c r="BA27" i="144"/>
  <c r="AQ27" i="144"/>
  <c r="BD26" i="144"/>
  <c r="U20" i="144"/>
  <c r="BD18" i="144"/>
  <c r="H27" i="144"/>
  <c r="AC24" i="144"/>
  <c r="Y23" i="144"/>
  <c r="O25" i="144"/>
  <c r="AW13" i="144"/>
  <c r="AP13" i="144"/>
  <c r="AC13" i="144"/>
  <c r="AW27" i="144"/>
  <c r="AT22" i="144"/>
  <c r="AO16" i="144"/>
  <c r="O23" i="144"/>
  <c r="AP23" i="144"/>
  <c r="Q14" i="144"/>
  <c r="W25" i="144"/>
  <c r="AT16" i="144"/>
  <c r="AG19" i="144"/>
  <c r="L14" i="144"/>
  <c r="W15" i="144"/>
  <c r="I25" i="144"/>
  <c r="I26" i="144"/>
  <c r="G25" i="144"/>
  <c r="M13" i="144"/>
  <c r="M12" i="144"/>
  <c r="AV22" i="144"/>
  <c r="O24" i="144"/>
  <c r="U14" i="144"/>
  <c r="AX26" i="144"/>
  <c r="AH24" i="144"/>
  <c r="AJ22" i="144"/>
  <c r="T26" i="144"/>
  <c r="K28" i="144"/>
  <c r="W23" i="144"/>
  <c r="AQ25" i="144"/>
  <c r="BC15" i="144"/>
  <c r="AH26" i="144"/>
  <c r="AR28" i="144"/>
  <c r="V16" i="144"/>
  <c r="AC27" i="144"/>
  <c r="Y13" i="144"/>
  <c r="AV20" i="144"/>
  <c r="AN28" i="144"/>
  <c r="BB16" i="144"/>
  <c r="S12" i="144"/>
  <c r="AS27" i="144"/>
  <c r="AS23" i="144"/>
  <c r="AT12" i="144"/>
  <c r="AR11" i="144"/>
  <c r="AV27" i="144"/>
  <c r="J15" i="144"/>
  <c r="AH12" i="144"/>
  <c r="AX23" i="144"/>
  <c r="AR19" i="144"/>
  <c r="T20" i="144"/>
  <c r="AB28" i="144"/>
  <c r="AI14" i="144"/>
  <c r="AR14" i="144"/>
  <c r="AN25" i="144"/>
  <c r="AE20" i="144"/>
  <c r="J28" i="144"/>
  <c r="M19" i="144"/>
  <c r="AQ13" i="144"/>
  <c r="Y16" i="144"/>
  <c r="AD20" i="144"/>
  <c r="U12" i="144"/>
  <c r="BD14" i="144"/>
  <c r="S19" i="144"/>
  <c r="BD28" i="144"/>
  <c r="AQ24" i="144"/>
  <c r="AC11" i="144"/>
  <c r="AY24" i="144"/>
  <c r="AV18" i="144"/>
  <c r="AS25" i="144"/>
  <c r="AU16" i="144"/>
  <c r="U25" i="144"/>
  <c r="AF26" i="144"/>
  <c r="BA18" i="144"/>
  <c r="AE25" i="144"/>
  <c r="I20" i="144"/>
  <c r="O22" i="144"/>
  <c r="AJ14" i="144"/>
  <c r="M27" i="144"/>
  <c r="AL13" i="144"/>
  <c r="Y12" i="144"/>
  <c r="AI12" i="144"/>
  <c r="W12" i="144"/>
  <c r="G11" i="144"/>
  <c r="AM26" i="144"/>
  <c r="X12" i="144"/>
  <c r="I23" i="144"/>
  <c r="AB24" i="144"/>
  <c r="AI23" i="144"/>
  <c r="AM11" i="144"/>
  <c r="AZ25" i="144"/>
  <c r="S10" i="144"/>
  <c r="BB14" i="144"/>
  <c r="K24" i="144"/>
  <c r="AT11" i="144"/>
  <c r="AY14" i="144"/>
  <c r="Q11" i="144"/>
  <c r="AV10" i="144"/>
  <c r="I13" i="144"/>
  <c r="AS24" i="144"/>
  <c r="AM23" i="144"/>
  <c r="AP22" i="144"/>
  <c r="M14" i="144"/>
  <c r="AD25" i="144"/>
  <c r="BC22" i="144"/>
  <c r="AJ15" i="144"/>
  <c r="AY16" i="144"/>
  <c r="AJ26" i="144"/>
  <c r="U16" i="144"/>
  <c r="AW19" i="144"/>
  <c r="AL26" i="144"/>
  <c r="BA14" i="144"/>
  <c r="V19" i="144"/>
  <c r="AG25" i="144"/>
  <c r="K18" i="144"/>
  <c r="AZ14" i="144"/>
  <c r="AD15" i="144"/>
  <c r="U28" i="144"/>
  <c r="Y11" i="144"/>
  <c r="V26" i="144"/>
  <c r="AU15" i="144"/>
  <c r="AQ20" i="144"/>
  <c r="AV12" i="144"/>
  <c r="H20" i="144"/>
  <c r="Z22" i="144"/>
  <c r="AQ14" i="144"/>
  <c r="S26" i="144"/>
  <c r="AE27" i="144"/>
  <c r="H16" i="144"/>
  <c r="BB11" i="144"/>
  <c r="AO13" i="144"/>
  <c r="T25" i="144"/>
  <c r="K13" i="144"/>
  <c r="AZ18" i="144"/>
  <c r="AT23" i="144"/>
  <c r="O19" i="144"/>
  <c r="H18" i="144"/>
  <c r="G26" i="144"/>
  <c r="W14" i="144"/>
  <c r="AZ24" i="144"/>
  <c r="AW18" i="144"/>
  <c r="AB14" i="144"/>
  <c r="AM13" i="144"/>
  <c r="K25" i="144"/>
  <c r="AS20" i="144"/>
  <c r="AF24" i="144"/>
  <c r="AV28" i="144"/>
  <c r="AO22" i="144"/>
  <c r="AH27" i="144"/>
  <c r="AZ22" i="144"/>
  <c r="AZ16" i="144"/>
  <c r="AN20" i="144"/>
  <c r="L24" i="144"/>
  <c r="AU13" i="144"/>
  <c r="AX19" i="144"/>
  <c r="AJ24" i="144"/>
  <c r="AW28" i="144"/>
  <c r="AL14" i="144"/>
  <c r="AI20" i="144"/>
  <c r="AE13" i="144"/>
  <c r="AT24" i="144"/>
  <c r="AG11" i="144"/>
  <c r="Q16" i="144"/>
  <c r="AW22" i="144"/>
  <c r="AV16" i="144"/>
  <c r="AC12" i="144"/>
  <c r="AV26" i="144"/>
  <c r="X26" i="144"/>
  <c r="BB28" i="144"/>
  <c r="AP10" i="144"/>
  <c r="AQ22" i="144"/>
  <c r="BA22" i="144"/>
  <c r="AX20" i="144"/>
  <c r="AU22" i="144"/>
  <c r="T28" i="144"/>
  <c r="BB19" i="144"/>
  <c r="AX24" i="144"/>
  <c r="K15" i="144"/>
  <c r="AW14" i="144"/>
  <c r="AN23" i="144"/>
  <c r="AB19" i="144"/>
  <c r="I28" i="144"/>
  <c r="BC18" i="144"/>
  <c r="AS18" i="144"/>
  <c r="AL15" i="144"/>
  <c r="O27" i="144"/>
  <c r="AG15" i="144"/>
  <c r="AG22" i="144"/>
  <c r="BA10" i="144"/>
  <c r="AL25" i="144"/>
  <c r="P18" i="144"/>
  <c r="AO12" i="144"/>
  <c r="P26" i="144"/>
  <c r="AV25" i="144"/>
  <c r="AI18" i="144"/>
  <c r="AJ12" i="144"/>
  <c r="AL12" i="144"/>
  <c r="AW11" i="144"/>
  <c r="AF28" i="144"/>
  <c r="L11" i="144"/>
  <c r="L19" i="144"/>
  <c r="H24" i="144"/>
  <c r="AG23" i="144"/>
  <c r="H13" i="144"/>
  <c r="AX15" i="144"/>
  <c r="AX18" i="144"/>
  <c r="BA26" i="144"/>
  <c r="AS28" i="144"/>
  <c r="AG16" i="144"/>
  <c r="AZ26" i="144"/>
  <c r="AE12" i="144"/>
  <c r="AF16" i="144"/>
  <c r="AD16" i="144"/>
  <c r="AL16" i="144"/>
  <c r="X22" i="144"/>
  <c r="T13" i="144"/>
  <c r="AE15" i="144"/>
  <c r="BC23" i="144"/>
  <c r="AD18" i="144"/>
  <c r="H15" i="144"/>
  <c r="S14" i="144"/>
  <c r="Q19" i="144"/>
  <c r="AU26" i="144"/>
  <c r="BC13" i="144"/>
  <c r="O13" i="144"/>
  <c r="AO10" i="144"/>
  <c r="AY11" i="144"/>
  <c r="W18" i="144"/>
  <c r="AN16" i="144"/>
  <c r="BC12" i="144"/>
  <c r="BC11" i="144"/>
  <c r="X18" i="144"/>
  <c r="AD11" i="144"/>
  <c r="AC14" i="144"/>
  <c r="AR26" i="144"/>
  <c r="V24" i="144"/>
  <c r="AN22" i="144"/>
  <c r="Z20" i="144"/>
  <c r="AN19" i="144"/>
  <c r="AL22" i="144"/>
  <c r="S27" i="144"/>
  <c r="J20" i="144"/>
  <c r="X11" i="144"/>
  <c r="AQ11" i="144"/>
  <c r="M20" i="144"/>
  <c r="Y22" i="144"/>
  <c r="X25" i="144"/>
  <c r="AP12" i="144"/>
  <c r="J27" i="144"/>
  <c r="AF25" i="144"/>
  <c r="P20" i="144"/>
  <c r="BD22" i="144"/>
  <c r="U10" i="144"/>
  <c r="K12" i="144"/>
  <c r="X20" i="144"/>
  <c r="AF14" i="144"/>
  <c r="AF12" i="144"/>
  <c r="BB13" i="144"/>
  <c r="BD24" i="144"/>
  <c r="AR13" i="144"/>
  <c r="AE14" i="144"/>
  <c r="AW24" i="144"/>
  <c r="X24" i="144"/>
  <c r="P13" i="144"/>
  <c r="AL24" i="144"/>
  <c r="AP28" i="144"/>
  <c r="Q12" i="144"/>
  <c r="P25" i="144"/>
  <c r="BC26" i="144"/>
  <c r="AB15" i="144"/>
  <c r="AR22" i="144"/>
  <c r="W20" i="144"/>
  <c r="V15" i="144"/>
  <c r="M23" i="144"/>
  <c r="AT15" i="144"/>
  <c r="AF13" i="144"/>
  <c r="X14" i="144"/>
  <c r="P15" i="144"/>
  <c r="AO24" i="144"/>
  <c r="T27" i="144"/>
  <c r="AE10" i="144"/>
  <c r="AY18" i="144"/>
  <c r="J19" i="144"/>
  <c r="Q26" i="144"/>
  <c r="S23" i="144"/>
  <c r="Q27" i="144"/>
  <c r="Z15" i="144"/>
  <c r="AO26" i="144"/>
  <c r="AY25" i="144"/>
  <c r="P23" i="144"/>
  <c r="M25" i="144"/>
  <c r="L16" i="144"/>
  <c r="BA25" i="144"/>
  <c r="AP18" i="144"/>
  <c r="G22" i="144"/>
  <c r="AZ20" i="144"/>
  <c r="AD26" i="144"/>
  <c r="AT26" i="144"/>
  <c r="BD19" i="144"/>
  <c r="Z10" i="144"/>
  <c r="U13" i="144"/>
  <c r="AG24" i="144"/>
  <c r="AU18" i="144"/>
  <c r="L18" i="144"/>
  <c r="AF15" i="144"/>
  <c r="AB26" i="144"/>
  <c r="AS12" i="144"/>
  <c r="AL27" i="144"/>
  <c r="AO27" i="144"/>
  <c r="AH11" i="144"/>
  <c r="J24" i="144"/>
  <c r="T10" i="144"/>
  <c r="M22" i="144"/>
  <c r="AZ12" i="144"/>
  <c r="AM20" i="144"/>
  <c r="AE18" i="144"/>
  <c r="AX13" i="144"/>
  <c r="AB10" i="144"/>
  <c r="AO28" i="144"/>
  <c r="BA13" i="144"/>
  <c r="H19" i="144"/>
  <c r="AC15" i="144"/>
  <c r="W22" i="144"/>
  <c r="U22" i="144"/>
  <c r="AQ16" i="144"/>
  <c r="I22" i="144"/>
  <c r="J11" i="144"/>
  <c r="X28" i="144"/>
  <c r="L27" i="144"/>
  <c r="BA28" i="144"/>
  <c r="AS26" i="144"/>
  <c r="O26" i="144"/>
  <c r="AY27" i="144"/>
  <c r="K22" i="144"/>
  <c r="AM16" i="144"/>
  <c r="AV14" i="144"/>
  <c r="AQ28" i="144"/>
  <c r="Q24" i="144"/>
  <c r="AV23" i="144"/>
  <c r="Z16" i="144"/>
  <c r="U19" i="144"/>
  <c r="O15" i="144"/>
  <c r="AI26" i="144"/>
  <c r="BD25" i="144"/>
  <c r="I11" i="144"/>
  <c r="BC19" i="144"/>
  <c r="Q13" i="144"/>
  <c r="U27" i="144"/>
  <c r="W13" i="144"/>
  <c r="AJ23" i="144"/>
  <c r="AH13" i="144"/>
  <c r="H12" i="144"/>
  <c r="BD20" i="144"/>
  <c r="P16" i="144"/>
  <c r="V14" i="144"/>
  <c r="BA12" i="144"/>
  <c r="BB25" i="144"/>
  <c r="AM12" i="144"/>
  <c r="O20" i="144"/>
  <c r="AO18" i="144"/>
  <c r="J14" i="144"/>
  <c r="BB27" i="144"/>
  <c r="BC28" i="144"/>
  <c r="BC20" i="144"/>
  <c r="AB16" i="144"/>
  <c r="Q28" i="144"/>
  <c r="AB12" i="144"/>
  <c r="J23" i="144"/>
  <c r="T12" i="144"/>
  <c r="AN26" i="144"/>
  <c r="AC23" i="144"/>
  <c r="AS15" i="144"/>
  <c r="AS19" i="144"/>
  <c r="AF18" i="144"/>
  <c r="I19" i="144"/>
  <c r="Y14" i="144"/>
  <c r="AU28" i="144"/>
  <c r="AO23" i="144"/>
  <c r="AO14" i="144"/>
  <c r="L25" i="144"/>
  <c r="AJ20" i="144"/>
  <c r="V13" i="144"/>
  <c r="O16" i="144"/>
  <c r="AS13" i="144"/>
  <c r="AB20" i="144"/>
  <c r="T19" i="144"/>
  <c r="G23" i="144"/>
  <c r="I27" i="144"/>
  <c r="W11" i="144"/>
  <c r="AF22" i="144"/>
  <c r="F29" i="125"/>
  <c r="G29" i="125"/>
  <c r="G19" i="125"/>
  <c r="F48" i="125"/>
  <c r="G48" i="125"/>
  <c r="G45" i="125"/>
  <c r="F57" i="125"/>
  <c r="G57" i="125"/>
  <c r="F27" i="125"/>
  <c r="G27" i="125"/>
  <c r="F23" i="125"/>
  <c r="G23" i="125"/>
  <c r="F58" i="125"/>
  <c r="G58" i="125"/>
  <c r="F50" i="125"/>
  <c r="G50" i="125"/>
  <c r="F33" i="125"/>
  <c r="G33" i="125"/>
  <c r="F53" i="125"/>
  <c r="G53" i="125"/>
  <c r="F24" i="125"/>
  <c r="G24" i="125"/>
  <c r="F32" i="125"/>
  <c r="G32" i="125"/>
  <c r="G18" i="125"/>
  <c r="F35" i="125"/>
  <c r="G35" i="125"/>
  <c r="F21" i="125"/>
  <c r="G21" i="125"/>
  <c r="F44" i="125"/>
  <c r="G44" i="125"/>
  <c r="F52" i="125"/>
  <c r="G52" i="125"/>
  <c r="F22" i="125"/>
  <c r="G22" i="125"/>
  <c r="G13" i="125"/>
  <c r="F54" i="125"/>
  <c r="G54" i="125"/>
  <c r="F25" i="125"/>
  <c r="G25" i="125"/>
  <c r="G14" i="125"/>
  <c r="F55" i="125"/>
  <c r="F43" i="125"/>
  <c r="F51" i="125"/>
  <c r="F56" i="125"/>
  <c r="F41" i="125"/>
  <c r="F47" i="125"/>
  <c r="F49" i="125"/>
  <c r="E64" i="141"/>
  <c r="E66" i="141"/>
  <c r="E53" i="141"/>
  <c r="E56" i="141"/>
  <c r="E65" i="141"/>
  <c r="E60" i="141"/>
  <c r="E55" i="141"/>
  <c r="E54" i="141"/>
  <c r="E69" i="141"/>
  <c r="E68" i="141"/>
  <c r="E59" i="141"/>
  <c r="E58" i="141"/>
  <c r="E57" i="141"/>
  <c r="D13" i="38"/>
  <c r="J18" i="38"/>
  <c r="I18" i="38"/>
  <c r="H18" i="38"/>
  <c r="F18" i="38"/>
  <c r="K18" i="38"/>
  <c r="M18" i="38"/>
  <c r="E18" i="38"/>
  <c r="G18" i="38"/>
  <c r="F28" i="125"/>
  <c r="D21" i="29"/>
  <c r="J29" i="39"/>
  <c r="J20" i="39" s="1"/>
  <c r="D14" i="38"/>
  <c r="D11" i="38"/>
  <c r="F29" i="39"/>
  <c r="F20" i="39" s="1"/>
  <c r="D21" i="39"/>
  <c r="D49" i="39"/>
  <c r="D57" i="39"/>
  <c r="D44" i="39"/>
  <c r="D55" i="39"/>
  <c r="D53" i="39"/>
  <c r="K29" i="39"/>
  <c r="K20" i="39" s="1"/>
  <c r="D34" i="39"/>
  <c r="J7" i="39"/>
  <c r="D25" i="39"/>
  <c r="D10" i="39"/>
  <c r="D52" i="39"/>
  <c r="K7" i="38"/>
  <c r="D12" i="39"/>
  <c r="D15" i="38"/>
  <c r="D16" i="38"/>
  <c r="D50" i="39"/>
  <c r="D17" i="38"/>
  <c r="D24" i="39"/>
  <c r="D23" i="39"/>
  <c r="D14" i="39"/>
  <c r="F7" i="38"/>
  <c r="M7" i="39"/>
  <c r="E7" i="38"/>
  <c r="D10" i="38"/>
  <c r="J7" i="38"/>
  <c r="I7" i="38"/>
  <c r="D9" i="38"/>
  <c r="D9" i="39"/>
  <c r="M7" i="38"/>
  <c r="D8" i="38"/>
  <c r="D26" i="38"/>
  <c r="D22" i="39"/>
  <c r="H7" i="38"/>
  <c r="D22" i="38"/>
  <c r="D15" i="39"/>
  <c r="D8" i="39"/>
  <c r="F7" i="39"/>
  <c r="D51" i="39"/>
  <c r="D26" i="39"/>
  <c r="D13" i="39"/>
  <c r="D18" i="39"/>
  <c r="D54" i="39"/>
  <c r="D43" i="39"/>
  <c r="D35" i="39"/>
  <c r="H29" i="39"/>
  <c r="H20" i="39" s="1"/>
  <c r="I29" i="39"/>
  <c r="I20" i="39" s="1"/>
  <c r="G7" i="39"/>
  <c r="E7" i="39"/>
  <c r="K7" i="39"/>
  <c r="D17" i="39"/>
  <c r="E29" i="39"/>
  <c r="E20" i="39" s="1"/>
  <c r="D28" i="38"/>
  <c r="D23" i="38"/>
  <c r="D25" i="38"/>
  <c r="D20" i="38"/>
  <c r="D21" i="38"/>
  <c r="D27" i="38"/>
  <c r="D24" i="38"/>
  <c r="G7" i="38"/>
  <c r="D12" i="38"/>
  <c r="D56" i="39"/>
  <c r="D33" i="39"/>
  <c r="D27" i="39"/>
  <c r="D46" i="39"/>
  <c r="D45" i="39"/>
  <c r="G29" i="39"/>
  <c r="G20" i="39" s="1"/>
  <c r="D11" i="39"/>
  <c r="I7" i="39"/>
  <c r="D19" i="39"/>
  <c r="M29" i="39"/>
  <c r="M20" i="39" s="1"/>
  <c r="H7" i="39"/>
  <c r="D29" i="38"/>
  <c r="E44" i="141" l="1"/>
  <c r="E41" i="141"/>
  <c r="E20" i="125"/>
  <c r="G20" i="125" s="1"/>
  <c r="G9" i="125"/>
  <c r="F9" i="125"/>
  <c r="AY9" i="144"/>
  <c r="AY8" i="144" s="1"/>
  <c r="AO9" i="144"/>
  <c r="AO8" i="144" s="1"/>
  <c r="F15" i="144"/>
  <c r="E15" i="144" s="1"/>
  <c r="L9" i="144"/>
  <c r="W9" i="144"/>
  <c r="W8" i="144" s="1"/>
  <c r="BC9" i="144"/>
  <c r="BC8" i="144" s="1"/>
  <c r="AT9" i="144"/>
  <c r="AT8" i="144" s="1"/>
  <c r="AM9" i="144"/>
  <c r="AM8" i="144" s="1"/>
  <c r="F27" i="144"/>
  <c r="E27" i="144" s="1"/>
  <c r="AC9" i="144"/>
  <c r="AC8" i="144" s="1"/>
  <c r="F53" i="144"/>
  <c r="E53" i="144" s="1"/>
  <c r="AF9" i="144"/>
  <c r="AF8" i="144" s="1"/>
  <c r="F23" i="144"/>
  <c r="E23" i="144" s="1"/>
  <c r="AE9" i="144"/>
  <c r="AE8" i="144" s="1"/>
  <c r="X9" i="144"/>
  <c r="X8" i="144" s="1"/>
  <c r="AX9" i="144"/>
  <c r="AX8" i="144" s="1"/>
  <c r="AN9" i="144"/>
  <c r="AN8" i="144" s="1"/>
  <c r="V9" i="144"/>
  <c r="V8" i="144" s="1"/>
  <c r="F36" i="144"/>
  <c r="E36" i="144" s="1"/>
  <c r="F52" i="144"/>
  <c r="E52" i="144" s="1"/>
  <c r="AA47" i="144"/>
  <c r="R47" i="144" s="1"/>
  <c r="F51" i="144"/>
  <c r="E51" i="144" s="1"/>
  <c r="O30" i="144"/>
  <c r="O21" i="144" s="1"/>
  <c r="F50" i="144"/>
  <c r="E50" i="144" s="1"/>
  <c r="AN30" i="144"/>
  <c r="AN21" i="144" s="1"/>
  <c r="AY30" i="144"/>
  <c r="AY21" i="144" s="1"/>
  <c r="Z9" i="144"/>
  <c r="Z8" i="144" s="1"/>
  <c r="AQ9" i="144"/>
  <c r="AQ8" i="144" s="1"/>
  <c r="BA9" i="144"/>
  <c r="BA8" i="144" s="1"/>
  <c r="F26" i="144"/>
  <c r="E26" i="144" s="1"/>
  <c r="BB9" i="144"/>
  <c r="BB8" i="144" s="1"/>
  <c r="F16" i="144"/>
  <c r="E16" i="144" s="1"/>
  <c r="F38" i="144"/>
  <c r="E38" i="144" s="1"/>
  <c r="F37" i="144"/>
  <c r="E37" i="144" s="1"/>
  <c r="AV30" i="144"/>
  <c r="AV21" i="144" s="1"/>
  <c r="Q30" i="144"/>
  <c r="Q21" i="144" s="1"/>
  <c r="AC30" i="144"/>
  <c r="AC21" i="144" s="1"/>
  <c r="BA30" i="144"/>
  <c r="BA21" i="144" s="1"/>
  <c r="AS30" i="144"/>
  <c r="AS21" i="144" s="1"/>
  <c r="AU30" i="144"/>
  <c r="AU21" i="144" s="1"/>
  <c r="AA51" i="144"/>
  <c r="R51" i="144" s="1"/>
  <c r="P30" i="144"/>
  <c r="P21" i="144" s="1"/>
  <c r="AA52" i="144"/>
  <c r="R52" i="144" s="1"/>
  <c r="M30" i="144"/>
  <c r="M21" i="144" s="1"/>
  <c r="AB9" i="144"/>
  <c r="AB8" i="144" s="1"/>
  <c r="T9" i="144"/>
  <c r="AH9" i="144"/>
  <c r="AH8" i="144" s="1"/>
  <c r="F13" i="144"/>
  <c r="E13" i="144" s="1"/>
  <c r="AW9" i="144"/>
  <c r="AW8" i="144" s="1"/>
  <c r="Q9" i="144"/>
  <c r="O9" i="144"/>
  <c r="O8" i="144" s="1"/>
  <c r="AI9" i="144"/>
  <c r="AI8" i="144" s="1"/>
  <c r="AS9" i="144"/>
  <c r="AS8" i="144" s="1"/>
  <c r="AZ9" i="144"/>
  <c r="AZ8" i="144" s="1"/>
  <c r="AU9" i="144"/>
  <c r="AU8" i="144" s="1"/>
  <c r="K9" i="144"/>
  <c r="F10" i="144"/>
  <c r="E10" i="144" s="1"/>
  <c r="F46" i="144"/>
  <c r="E46" i="144" s="1"/>
  <c r="AT30" i="144"/>
  <c r="AT21" i="144" s="1"/>
  <c r="J9" i="144"/>
  <c r="J8" i="144" s="1"/>
  <c r="AG9" i="144"/>
  <c r="AG8" i="144" s="1"/>
  <c r="F18" i="144"/>
  <c r="E18" i="144" s="1"/>
  <c r="Y9" i="144"/>
  <c r="Y8" i="144" s="1"/>
  <c r="AV9" i="144"/>
  <c r="AV8" i="144" s="1"/>
  <c r="S9" i="144"/>
  <c r="S8" i="144" s="1"/>
  <c r="F25" i="144"/>
  <c r="E25" i="144" s="1"/>
  <c r="F54" i="144"/>
  <c r="E54" i="144" s="1"/>
  <c r="I9" i="144"/>
  <c r="I8" i="144" s="1"/>
  <c r="F19" i="144"/>
  <c r="E19" i="144" s="1"/>
  <c r="F22" i="144"/>
  <c r="E22" i="144" s="1"/>
  <c r="U9" i="144"/>
  <c r="U8" i="144" s="1"/>
  <c r="AD9" i="144"/>
  <c r="AD8" i="144" s="1"/>
  <c r="AP9" i="144"/>
  <c r="AP8" i="144" s="1"/>
  <c r="F20" i="144"/>
  <c r="E20" i="144" s="1"/>
  <c r="AR9" i="144"/>
  <c r="AR8" i="144" s="1"/>
  <c r="F14" i="144"/>
  <c r="E14" i="144" s="1"/>
  <c r="AJ9" i="144"/>
  <c r="AJ8" i="144" s="1"/>
  <c r="M9" i="144"/>
  <c r="AL9" i="144"/>
  <c r="AL8" i="144" s="1"/>
  <c r="F28" i="144"/>
  <c r="E28" i="144" s="1"/>
  <c r="P9" i="144"/>
  <c r="F57" i="144"/>
  <c r="E57" i="144" s="1"/>
  <c r="AA34" i="144"/>
  <c r="R34" i="144" s="1"/>
  <c r="K30" i="144"/>
  <c r="K21" i="144" s="1"/>
  <c r="I30" i="144"/>
  <c r="I21" i="144" s="1"/>
  <c r="J30" i="144"/>
  <c r="J21" i="144" s="1"/>
  <c r="L30" i="144"/>
  <c r="L21" i="144" s="1"/>
  <c r="AA46" i="144"/>
  <c r="R46" i="144" s="1"/>
  <c r="AA38" i="144"/>
  <c r="R38" i="144" s="1"/>
  <c r="F35" i="144"/>
  <c r="E35" i="144" s="1"/>
  <c r="F59" i="144"/>
  <c r="E59" i="144" s="1"/>
  <c r="F47" i="144"/>
  <c r="E47" i="144" s="1"/>
  <c r="F55" i="144"/>
  <c r="E55" i="144" s="1"/>
  <c r="F56" i="144"/>
  <c r="E56" i="144" s="1"/>
  <c r="H30" i="144"/>
  <c r="H21" i="144" s="1"/>
  <c r="AF30" i="144"/>
  <c r="AF21" i="144" s="1"/>
  <c r="D20" i="118"/>
  <c r="Y30" i="144"/>
  <c r="Y21" i="144" s="1"/>
  <c r="F58" i="144"/>
  <c r="E58" i="144" s="1"/>
  <c r="H8" i="144"/>
  <c r="K8" i="144"/>
  <c r="G9" i="144"/>
  <c r="G8" i="144" s="1"/>
  <c r="G30" i="144"/>
  <c r="G21" i="144" s="1"/>
  <c r="BE32" i="144"/>
  <c r="AC32" i="144" s="1"/>
  <c r="F34" i="144"/>
  <c r="M8" i="144"/>
  <c r="L8" i="144"/>
  <c r="AA16" i="144"/>
  <c r="R16" i="144" s="1"/>
  <c r="E11" i="144"/>
  <c r="AO30" i="144"/>
  <c r="AO21" i="144" s="1"/>
  <c r="AZ30" i="144"/>
  <c r="AZ21" i="144" s="1"/>
  <c r="U30" i="144"/>
  <c r="U21" i="144" s="1"/>
  <c r="AA11" i="144"/>
  <c r="R11" i="144" s="1"/>
  <c r="T30" i="144"/>
  <c r="T21" i="144" s="1"/>
  <c r="AR30" i="144"/>
  <c r="AR21" i="144" s="1"/>
  <c r="AG30" i="144"/>
  <c r="AG21" i="144" s="1"/>
  <c r="BB30" i="144"/>
  <c r="BB21" i="144" s="1"/>
  <c r="AA18" i="144"/>
  <c r="R18" i="144" s="1"/>
  <c r="AH30" i="144"/>
  <c r="AH21" i="144" s="1"/>
  <c r="AX30" i="144"/>
  <c r="AX21" i="144" s="1"/>
  <c r="AA36" i="144"/>
  <c r="R36" i="144" s="1"/>
  <c r="BD30" i="144"/>
  <c r="BD21" i="144" s="1"/>
  <c r="Z30" i="144"/>
  <c r="AP30" i="144"/>
  <c r="AP21" i="144" s="1"/>
  <c r="W30" i="144"/>
  <c r="W21" i="144" s="1"/>
  <c r="AQ30" i="144"/>
  <c r="AQ21" i="144" s="1"/>
  <c r="BC30" i="144"/>
  <c r="BC21" i="144" s="1"/>
  <c r="AL30" i="144"/>
  <c r="AL21" i="144" s="1"/>
  <c r="AE30" i="144"/>
  <c r="AE21" i="144" s="1"/>
  <c r="AW30" i="144"/>
  <c r="AW21" i="144" s="1"/>
  <c r="X30" i="144"/>
  <c r="X21" i="144" s="1"/>
  <c r="S30" i="144"/>
  <c r="S21" i="144" s="1"/>
  <c r="V30" i="144"/>
  <c r="V21" i="144" s="1"/>
  <c r="AA25" i="144"/>
  <c r="R25" i="144" s="1"/>
  <c r="AM30" i="144"/>
  <c r="AM21" i="144" s="1"/>
  <c r="AI30" i="144"/>
  <c r="AI21" i="144" s="1"/>
  <c r="AA49" i="144"/>
  <c r="R49" i="144" s="1"/>
  <c r="AA22" i="144"/>
  <c r="AA41" i="144"/>
  <c r="R41" i="144" s="1"/>
  <c r="BE41" i="144" s="1"/>
  <c r="AL41" i="144" s="1"/>
  <c r="AA20" i="144"/>
  <c r="R20" i="144" s="1"/>
  <c r="AA10" i="144"/>
  <c r="R10" i="144" s="1"/>
  <c r="AA15" i="144"/>
  <c r="R15" i="144" s="1"/>
  <c r="AA53" i="144"/>
  <c r="R53" i="144" s="1"/>
  <c r="AA37" i="144"/>
  <c r="R37" i="144" s="1"/>
  <c r="AJ30" i="144"/>
  <c r="AJ21" i="144" s="1"/>
  <c r="AA19" i="144"/>
  <c r="R19" i="144" s="1"/>
  <c r="AA57" i="144"/>
  <c r="R57" i="144" s="1"/>
  <c r="AA58" i="144"/>
  <c r="R58" i="144" s="1"/>
  <c r="Z21" i="144"/>
  <c r="AD30" i="144"/>
  <c r="AD21" i="144" s="1"/>
  <c r="AA40" i="144"/>
  <c r="R40" i="144" s="1"/>
  <c r="BE40" i="144" s="1"/>
  <c r="AK40" i="144" s="1"/>
  <c r="AK61" i="144" s="1"/>
  <c r="AA24" i="144"/>
  <c r="R24" i="144" s="1"/>
  <c r="AA35" i="144"/>
  <c r="R35" i="144" s="1"/>
  <c r="AB30" i="144"/>
  <c r="AB21" i="144" s="1"/>
  <c r="AA27" i="144"/>
  <c r="R27" i="144" s="1"/>
  <c r="F24" i="144"/>
  <c r="BD9" i="144"/>
  <c r="BD8" i="144" s="1"/>
  <c r="AA12" i="144"/>
  <c r="AA26" i="144"/>
  <c r="R26" i="144" s="1"/>
  <c r="AA50" i="144"/>
  <c r="R50" i="144" s="1"/>
  <c r="AA54" i="144"/>
  <c r="R54" i="144" s="1"/>
  <c r="AA14" i="144"/>
  <c r="R14" i="144" s="1"/>
  <c r="AA28" i="144"/>
  <c r="R28" i="144" s="1"/>
  <c r="AA59" i="144"/>
  <c r="R59" i="144" s="1"/>
  <c r="AA55" i="144"/>
  <c r="R55" i="144" s="1"/>
  <c r="AA23" i="144"/>
  <c r="R23" i="144" s="1"/>
  <c r="AA13" i="144"/>
  <c r="R13" i="144" s="1"/>
  <c r="AA56" i="144"/>
  <c r="R56" i="144" s="1"/>
  <c r="E35" i="141"/>
  <c r="E10" i="141"/>
  <c r="E36" i="141"/>
  <c r="E26" i="141"/>
  <c r="E12" i="141"/>
  <c r="E25" i="141"/>
  <c r="E18" i="141"/>
  <c r="E30" i="141"/>
  <c r="E37" i="141"/>
  <c r="E42" i="141"/>
  <c r="E52" i="141"/>
  <c r="C61" i="141"/>
  <c r="E62" i="141"/>
  <c r="E61" i="141" s="1"/>
  <c r="E16" i="141"/>
  <c r="E17" i="141"/>
  <c r="E43" i="141"/>
  <c r="E29" i="141"/>
  <c r="E23" i="141"/>
  <c r="E32" i="141"/>
  <c r="E38" i="141"/>
  <c r="E11" i="141"/>
  <c r="E13" i="141"/>
  <c r="E20" i="141"/>
  <c r="E31" i="141"/>
  <c r="E24" i="141"/>
  <c r="C52" i="141"/>
  <c r="D18" i="38"/>
  <c r="D7" i="38"/>
  <c r="D29" i="39"/>
  <c r="D20" i="39" s="1"/>
  <c r="D7" i="39"/>
  <c r="BE36" i="144" l="1"/>
  <c r="AG36" i="144" s="1"/>
  <c r="F30" i="144"/>
  <c r="F21" i="144" s="1"/>
  <c r="BE46" i="144"/>
  <c r="AQ46" i="144" s="1"/>
  <c r="BE38" i="144"/>
  <c r="AI38" i="144" s="1"/>
  <c r="BE37" i="144"/>
  <c r="AH37" i="144" s="1"/>
  <c r="F20" i="125"/>
  <c r="AF7" i="144"/>
  <c r="AB60" i="144"/>
  <c r="AB61" i="144" s="1"/>
  <c r="R30" i="144"/>
  <c r="AD60" i="144"/>
  <c r="BG33" i="144" s="1"/>
  <c r="BF33" i="144" s="1"/>
  <c r="S60" i="144"/>
  <c r="E34" i="144"/>
  <c r="AP60" i="144"/>
  <c r="BE11" i="144"/>
  <c r="H11" i="144" s="1"/>
  <c r="O60" i="144"/>
  <c r="AG7" i="144"/>
  <c r="AV7" i="144"/>
  <c r="T8" i="144"/>
  <c r="T7" i="144" s="1"/>
  <c r="O7" i="144"/>
  <c r="M60" i="144"/>
  <c r="M7" i="144"/>
  <c r="L60" i="144"/>
  <c r="L7" i="144"/>
  <c r="K60" i="144"/>
  <c r="K7" i="144"/>
  <c r="J60" i="144"/>
  <c r="J7" i="144"/>
  <c r="I60" i="144"/>
  <c r="I7" i="144"/>
  <c r="H60" i="144"/>
  <c r="H7" i="144"/>
  <c r="AJ7" i="144"/>
  <c r="AE7" i="144"/>
  <c r="AS7" i="144"/>
  <c r="AG60" i="144"/>
  <c r="AZ7" i="144"/>
  <c r="U7" i="144"/>
  <c r="AR60" i="144"/>
  <c r="BE28" i="144"/>
  <c r="Y28" i="144" s="1"/>
  <c r="AS60" i="144"/>
  <c r="BD7" i="144"/>
  <c r="BE26" i="144"/>
  <c r="W26" i="144" s="1"/>
  <c r="AU60" i="144"/>
  <c r="AC7" i="144"/>
  <c r="AQ60" i="144"/>
  <c r="BE18" i="144"/>
  <c r="X60" i="144"/>
  <c r="AN60" i="144"/>
  <c r="AX7" i="144"/>
  <c r="AL60" i="144"/>
  <c r="BG41" i="144" s="1"/>
  <c r="BF41" i="144" s="1"/>
  <c r="W60" i="144"/>
  <c r="BE23" i="144"/>
  <c r="T23" i="144" s="1"/>
  <c r="S7" i="144"/>
  <c r="AO7" i="144"/>
  <c r="BC60" i="144"/>
  <c r="BE16" i="144"/>
  <c r="AY60" i="144"/>
  <c r="BE13" i="144"/>
  <c r="J13" i="144" s="1"/>
  <c r="AT7" i="144"/>
  <c r="BB7" i="144"/>
  <c r="AY7" i="144"/>
  <c r="BE25" i="144"/>
  <c r="V25" i="144" s="1"/>
  <c r="AO60" i="144"/>
  <c r="BE27" i="144"/>
  <c r="X27" i="144" s="1"/>
  <c r="AH7" i="144"/>
  <c r="BE20" i="144"/>
  <c r="Q20" i="144" s="1"/>
  <c r="AX60" i="144"/>
  <c r="AT60" i="144"/>
  <c r="BE10" i="144"/>
  <c r="AJ60" i="144"/>
  <c r="AA9" i="144"/>
  <c r="AA8" i="144" s="1"/>
  <c r="AC60" i="144"/>
  <c r="BG32" i="144" s="1"/>
  <c r="BF32" i="144" s="1"/>
  <c r="AM7" i="144"/>
  <c r="V7" i="144"/>
  <c r="AW7" i="144"/>
  <c r="BE35" i="144"/>
  <c r="AF35" i="144" s="1"/>
  <c r="Z60" i="144"/>
  <c r="BB60" i="144"/>
  <c r="BE15" i="144"/>
  <c r="L15" i="144" s="1"/>
  <c r="AI7" i="144"/>
  <c r="AI60" i="144"/>
  <c r="AZ60" i="144"/>
  <c r="AV60" i="144"/>
  <c r="BG40" i="144"/>
  <c r="BF40" i="144" s="1"/>
  <c r="BA7" i="144"/>
  <c r="BA60" i="144"/>
  <c r="AP7" i="144"/>
  <c r="R22" i="144"/>
  <c r="BE22" i="144" s="1"/>
  <c r="S22" i="144" s="1"/>
  <c r="AE60" i="144"/>
  <c r="V60" i="144"/>
  <c r="Y7" i="144"/>
  <c r="AW60" i="144"/>
  <c r="AN7" i="144"/>
  <c r="W7" i="144"/>
  <c r="AL7" i="144"/>
  <c r="BC7" i="144"/>
  <c r="AQ7" i="144"/>
  <c r="BE14" i="144"/>
  <c r="K14" i="144" s="1"/>
  <c r="AM60" i="144"/>
  <c r="AD7" i="144"/>
  <c r="AB7" i="144"/>
  <c r="Y60" i="144"/>
  <c r="AR7" i="144"/>
  <c r="X7" i="144"/>
  <c r="E9" i="144"/>
  <c r="AH60" i="144"/>
  <c r="U60" i="144"/>
  <c r="R12" i="144"/>
  <c r="Z7" i="144"/>
  <c r="AF60" i="144"/>
  <c r="BE19" i="144"/>
  <c r="P19" i="144" s="1"/>
  <c r="E24" i="144"/>
  <c r="BE24" i="144" s="1"/>
  <c r="U24" i="144" s="1"/>
  <c r="AU7" i="144"/>
  <c r="E40" i="141"/>
  <c r="E39" i="141" s="1"/>
  <c r="E34" i="141"/>
  <c r="E33" i="141" s="1"/>
  <c r="E9" i="141"/>
  <c r="E8" i="141" s="1"/>
  <c r="E15" i="141"/>
  <c r="E14" i="141" s="1"/>
  <c r="E22" i="141"/>
  <c r="E21" i="141" s="1"/>
  <c r="E28" i="141"/>
  <c r="E27" i="141" s="1"/>
  <c r="H40" i="143" l="1"/>
  <c r="F55" i="118"/>
  <c r="F25" i="118"/>
  <c r="F18" i="118"/>
  <c r="X20" i="143"/>
  <c r="X6" i="143" s="1"/>
  <c r="BG46" i="144"/>
  <c r="BF46" i="144" s="1"/>
  <c r="AG61" i="144"/>
  <c r="BG37" i="144"/>
  <c r="BF37" i="144" s="1"/>
  <c r="BG38" i="144"/>
  <c r="BF38" i="144" s="1"/>
  <c r="BG31" i="144"/>
  <c r="BF31" i="144" s="1"/>
  <c r="AD61" i="144"/>
  <c r="T60" i="144"/>
  <c r="V61" i="144"/>
  <c r="BE9" i="144"/>
  <c r="F9" i="144" s="1"/>
  <c r="BG11" i="144"/>
  <c r="BF11" i="144" s="1"/>
  <c r="BG36" i="144"/>
  <c r="BF36" i="144" s="1"/>
  <c r="R8" i="144"/>
  <c r="BE34" i="144"/>
  <c r="AE34" i="144" s="1"/>
  <c r="AE61" i="144" s="1"/>
  <c r="E30" i="144"/>
  <c r="E21" i="144" s="1"/>
  <c r="Y61" i="144"/>
  <c r="G10" i="144"/>
  <c r="U61" i="144"/>
  <c r="BG29" i="144"/>
  <c r="BF29" i="144" s="1"/>
  <c r="Z61" i="144"/>
  <c r="BG39" i="144"/>
  <c r="BF39" i="144" s="1"/>
  <c r="AJ61" i="144"/>
  <c r="S61" i="144"/>
  <c r="H61" i="144"/>
  <c r="AF61" i="144"/>
  <c r="BG13" i="144"/>
  <c r="J61" i="144"/>
  <c r="L61" i="144"/>
  <c r="BG15" i="144"/>
  <c r="BG45" i="144"/>
  <c r="BF45" i="144" s="1"/>
  <c r="AP61" i="144"/>
  <c r="AL61" i="144"/>
  <c r="BG43" i="144"/>
  <c r="AN61" i="144"/>
  <c r="AC61" i="144"/>
  <c r="AH61" i="144"/>
  <c r="AQ61" i="144"/>
  <c r="BG42" i="144"/>
  <c r="BF42" i="144" s="1"/>
  <c r="AM61" i="144"/>
  <c r="BG44" i="144"/>
  <c r="BF44" i="144" s="1"/>
  <c r="AO61" i="144"/>
  <c r="BG26" i="144"/>
  <c r="BF26" i="144" s="1"/>
  <c r="W61" i="144"/>
  <c r="X61" i="144"/>
  <c r="BG14" i="144"/>
  <c r="K61" i="144"/>
  <c r="BG16" i="144"/>
  <c r="AI61" i="144"/>
  <c r="BG28" i="144"/>
  <c r="BF28" i="144" s="1"/>
  <c r="R9" i="144"/>
  <c r="BG35" i="144"/>
  <c r="BF35" i="144" s="1"/>
  <c r="BG25" i="144"/>
  <c r="BF25" i="144" s="1"/>
  <c r="AA7" i="144"/>
  <c r="R7" i="144" s="1"/>
  <c r="BG27" i="144"/>
  <c r="BF27" i="144" s="1"/>
  <c r="BG22" i="144"/>
  <c r="BF22" i="144" s="1"/>
  <c r="AA60" i="144"/>
  <c r="BG24" i="144"/>
  <c r="BF24" i="144" s="1"/>
  <c r="E50" i="141"/>
  <c r="E7" i="141" s="1"/>
  <c r="L63" i="36"/>
  <c r="K66" i="36"/>
  <c r="E63" i="36"/>
  <c r="F44" i="118" l="1"/>
  <c r="Z46" i="143"/>
  <c r="F41" i="118"/>
  <c r="Z43" i="143"/>
  <c r="F12" i="118"/>
  <c r="F34" i="118"/>
  <c r="Z36" i="143"/>
  <c r="F21" i="118"/>
  <c r="F43" i="118"/>
  <c r="F35" i="118"/>
  <c r="H13" i="143"/>
  <c r="H39" i="143"/>
  <c r="H53" i="143"/>
  <c r="H52" i="143"/>
  <c r="F52" i="143"/>
  <c r="H32" i="143"/>
  <c r="H55" i="143"/>
  <c r="Y6" i="143"/>
  <c r="Y7" i="143"/>
  <c r="L67" i="36"/>
  <c r="F26" i="118"/>
  <c r="F28" i="118"/>
  <c r="F56" i="118"/>
  <c r="F24" i="118"/>
  <c r="F27" i="118"/>
  <c r="F23" i="118"/>
  <c r="F58" i="118"/>
  <c r="Z37" i="143"/>
  <c r="F31" i="118"/>
  <c r="F10" i="118"/>
  <c r="F19" i="118"/>
  <c r="F67" i="36"/>
  <c r="R25" i="143" s="1"/>
  <c r="H67" i="36"/>
  <c r="H66" i="36"/>
  <c r="J63" i="36"/>
  <c r="F40" i="143"/>
  <c r="J67" i="36"/>
  <c r="K63" i="36"/>
  <c r="J66" i="36"/>
  <c r="K67" i="36"/>
  <c r="F55" i="143"/>
  <c r="I66" i="36"/>
  <c r="L66" i="36"/>
  <c r="BE30" i="144"/>
  <c r="AA30" i="144" s="1"/>
  <c r="AA21" i="144" s="1"/>
  <c r="BG34" i="144"/>
  <c r="BF34" i="144" s="1"/>
  <c r="BG23" i="144"/>
  <c r="BF23" i="144" s="1"/>
  <c r="T61" i="144"/>
  <c r="AA61" i="144"/>
  <c r="R60" i="144"/>
  <c r="E67" i="36"/>
  <c r="Z12" i="143"/>
  <c r="F51" i="118" l="1"/>
  <c r="Z53" i="143"/>
  <c r="F40" i="118"/>
  <c r="Z42" i="143"/>
  <c r="F11" i="118"/>
  <c r="F57" i="118"/>
  <c r="Z59" i="143"/>
  <c r="F46" i="118"/>
  <c r="F22" i="118"/>
  <c r="F53" i="118"/>
  <c r="H53" i="118" s="1"/>
  <c r="Z55" i="143"/>
  <c r="F49" i="118"/>
  <c r="Z51" i="143"/>
  <c r="F37" i="118"/>
  <c r="H37" i="118" s="1"/>
  <c r="Z39" i="143"/>
  <c r="F33" i="118"/>
  <c r="Z35" i="143"/>
  <c r="F48" i="118"/>
  <c r="H48" i="118" s="1"/>
  <c r="Z50" i="143"/>
  <c r="F39" i="118"/>
  <c r="Z41" i="143"/>
  <c r="F36" i="118"/>
  <c r="Z38" i="143"/>
  <c r="F30" i="118"/>
  <c r="F52" i="118"/>
  <c r="Z54" i="143"/>
  <c r="F47" i="118"/>
  <c r="H47" i="118" s="1"/>
  <c r="Z49" i="143"/>
  <c r="F45" i="118"/>
  <c r="Z47" i="143"/>
  <c r="F54" i="118"/>
  <c r="H54" i="118" s="1"/>
  <c r="Z56" i="143"/>
  <c r="F14" i="118"/>
  <c r="H14" i="118" s="1"/>
  <c r="F13" i="118"/>
  <c r="Z13" i="143"/>
  <c r="F50" i="118"/>
  <c r="H50" i="118" s="1"/>
  <c r="F32" i="118"/>
  <c r="Z34" i="143"/>
  <c r="F42" i="118"/>
  <c r="Z44" i="143"/>
  <c r="F53" i="143"/>
  <c r="F32" i="143"/>
  <c r="I67" i="36"/>
  <c r="F54" i="143"/>
  <c r="H54" i="143"/>
  <c r="H28" i="143"/>
  <c r="F28" i="143"/>
  <c r="H29" i="143"/>
  <c r="F29" i="143"/>
  <c r="H49" i="143"/>
  <c r="F49" i="143"/>
  <c r="H51" i="143"/>
  <c r="F50" i="143"/>
  <c r="H50" i="143"/>
  <c r="H56" i="143"/>
  <c r="F56" i="143"/>
  <c r="H27" i="143"/>
  <c r="F27" i="143"/>
  <c r="H26" i="143"/>
  <c r="F26" i="143"/>
  <c r="H25" i="143"/>
  <c r="F25" i="143"/>
  <c r="H47" i="143"/>
  <c r="F47" i="143"/>
  <c r="H23" i="143"/>
  <c r="F23" i="143"/>
  <c r="H44" i="143"/>
  <c r="F44" i="143"/>
  <c r="H37" i="143"/>
  <c r="F37" i="143"/>
  <c r="H18" i="143"/>
  <c r="H60" i="143"/>
  <c r="H11" i="143"/>
  <c r="F11" i="143"/>
  <c r="H33" i="143"/>
  <c r="H59" i="143"/>
  <c r="F59" i="143"/>
  <c r="H58" i="143"/>
  <c r="F58" i="143"/>
  <c r="H41" i="143"/>
  <c r="F41" i="143"/>
  <c r="H45" i="143"/>
  <c r="F45" i="143"/>
  <c r="F66" i="36"/>
  <c r="P14" i="143"/>
  <c r="P7" i="143" s="1"/>
  <c r="P6" i="143" s="1"/>
  <c r="Q6" i="143" s="1"/>
  <c r="L14" i="143"/>
  <c r="F9" i="118"/>
  <c r="Z45" i="143"/>
  <c r="F63" i="36"/>
  <c r="J10" i="143" s="1"/>
  <c r="Z23" i="143"/>
  <c r="Z48" i="143"/>
  <c r="Z22" i="143"/>
  <c r="L64" i="36"/>
  <c r="I64" i="36"/>
  <c r="K64" i="36"/>
  <c r="H44" i="118"/>
  <c r="L29" i="36"/>
  <c r="L20" i="36" s="1"/>
  <c r="H22" i="129" s="1"/>
  <c r="I22" i="129" s="1"/>
  <c r="L8" i="36"/>
  <c r="E22" i="129" s="1"/>
  <c r="F22" i="129" s="1"/>
  <c r="Y44" i="143"/>
  <c r="Y53" i="143"/>
  <c r="Y37" i="143"/>
  <c r="Y47" i="143"/>
  <c r="Y54" i="143"/>
  <c r="Y35" i="143"/>
  <c r="Y43" i="143"/>
  <c r="Y14" i="143"/>
  <c r="Y27" i="143"/>
  <c r="Y56" i="143"/>
  <c r="Y40" i="143"/>
  <c r="Y49" i="143"/>
  <c r="Y60" i="143"/>
  <c r="Y39" i="143"/>
  <c r="Y46" i="143"/>
  <c r="Y28" i="143"/>
  <c r="Y34" i="143"/>
  <c r="Y50" i="143"/>
  <c r="Y10" i="143"/>
  <c r="Y15" i="143"/>
  <c r="Y13" i="143"/>
  <c r="Y16" i="143"/>
  <c r="Y24" i="143"/>
  <c r="Y29" i="143"/>
  <c r="Y48" i="143"/>
  <c r="Y57" i="143"/>
  <c r="Y41" i="143"/>
  <c r="Y25" i="143"/>
  <c r="Y36" i="143"/>
  <c r="Y9" i="143"/>
  <c r="Y22" i="143"/>
  <c r="Y52" i="143"/>
  <c r="Y59" i="143"/>
  <c r="Y45" i="143"/>
  <c r="Y58" i="143"/>
  <c r="Y33" i="143"/>
  <c r="Y38" i="143"/>
  <c r="Y23" i="143"/>
  <c r="Y17" i="143"/>
  <c r="Y32" i="143"/>
  <c r="Y12" i="143"/>
  <c r="Y18" i="143"/>
  <c r="Y30" i="143"/>
  <c r="Y42" i="143"/>
  <c r="Y55" i="143"/>
  <c r="Y51" i="143"/>
  <c r="Y19" i="143"/>
  <c r="Y11" i="143"/>
  <c r="Y26" i="143"/>
  <c r="Y20" i="143"/>
  <c r="J29" i="36"/>
  <c r="F13" i="143"/>
  <c r="F60" i="143"/>
  <c r="H63" i="36"/>
  <c r="I29" i="36"/>
  <c r="I20" i="36" s="1"/>
  <c r="H19" i="129" s="1"/>
  <c r="I19" i="129" s="1"/>
  <c r="F51" i="143"/>
  <c r="H29" i="36"/>
  <c r="H20" i="36" s="1"/>
  <c r="H18" i="129" s="1"/>
  <c r="I18" i="129" s="1"/>
  <c r="K8" i="36"/>
  <c r="E21" i="129" s="1"/>
  <c r="F21" i="129" s="1"/>
  <c r="H41" i="118"/>
  <c r="H27" i="118"/>
  <c r="H12" i="118"/>
  <c r="H23" i="118"/>
  <c r="H25" i="118"/>
  <c r="Z32" i="143" l="1"/>
  <c r="F38" i="118"/>
  <c r="H38" i="118" s="1"/>
  <c r="Z40" i="143"/>
  <c r="Z52" i="143"/>
  <c r="Z11" i="143"/>
  <c r="F18" i="143"/>
  <c r="F33" i="143"/>
  <c r="F39" i="143"/>
  <c r="E29" i="36"/>
  <c r="E20" i="36" s="1"/>
  <c r="H15" i="129" s="1"/>
  <c r="G64" i="36"/>
  <c r="H15" i="143"/>
  <c r="H35" i="143"/>
  <c r="F35" i="143"/>
  <c r="H48" i="143"/>
  <c r="F48" i="143"/>
  <c r="H24" i="143"/>
  <c r="F24" i="143"/>
  <c r="F14" i="143"/>
  <c r="H14" i="143"/>
  <c r="F46" i="143"/>
  <c r="H46" i="143"/>
  <c r="F34" i="143"/>
  <c r="H34" i="143"/>
  <c r="H36" i="143"/>
  <c r="F36" i="143"/>
  <c r="H22" i="143"/>
  <c r="F22" i="143"/>
  <c r="H57" i="143"/>
  <c r="F57" i="143"/>
  <c r="F38" i="143"/>
  <c r="H38" i="143"/>
  <c r="H12" i="143"/>
  <c r="F12" i="143"/>
  <c r="F42" i="143"/>
  <c r="H42" i="143"/>
  <c r="H43" i="143"/>
  <c r="F43" i="143"/>
  <c r="Q7" i="143"/>
  <c r="L15" i="143"/>
  <c r="G67" i="36"/>
  <c r="G66" i="36"/>
  <c r="H51" i="118"/>
  <c r="H49" i="118"/>
  <c r="H45" i="118"/>
  <c r="H46" i="118"/>
  <c r="H52" i="118"/>
  <c r="H35" i="118"/>
  <c r="H36" i="118"/>
  <c r="H39" i="118"/>
  <c r="H34" i="118"/>
  <c r="H31" i="118"/>
  <c r="J20" i="36"/>
  <c r="H20" i="129" s="1"/>
  <c r="I20" i="129" s="1"/>
  <c r="L7" i="36"/>
  <c r="L71" i="36" s="1"/>
  <c r="K29" i="36"/>
  <c r="K20" i="36" s="1"/>
  <c r="H21" i="129" s="1"/>
  <c r="I21" i="129" s="1"/>
  <c r="H64" i="36"/>
  <c r="I8" i="36"/>
  <c r="I63" i="36"/>
  <c r="G29" i="36"/>
  <c r="H40" i="118"/>
  <c r="H55" i="118"/>
  <c r="H24" i="118"/>
  <c r="H32" i="118"/>
  <c r="H26" i="118"/>
  <c r="H42" i="118"/>
  <c r="H13" i="118"/>
  <c r="H30" i="118"/>
  <c r="H18" i="118"/>
  <c r="H10" i="118"/>
  <c r="I7" i="36" l="1"/>
  <c r="E19" i="129"/>
  <c r="F19" i="129" s="1"/>
  <c r="I15" i="129"/>
  <c r="Z14" i="143"/>
  <c r="Z7" i="143" s="1"/>
  <c r="H30" i="143"/>
  <c r="H20" i="143" s="1"/>
  <c r="F15" i="143"/>
  <c r="F8" i="36"/>
  <c r="E16" i="129" s="1"/>
  <c r="F16" i="129" s="1"/>
  <c r="F30" i="143"/>
  <c r="G63" i="36"/>
  <c r="D63" i="36" s="1"/>
  <c r="F10" i="143"/>
  <c r="H10" i="143"/>
  <c r="H9" i="143" s="1"/>
  <c r="H17" i="143"/>
  <c r="F17" i="143"/>
  <c r="H19" i="143"/>
  <c r="F19" i="143"/>
  <c r="F29" i="36"/>
  <c r="F20" i="36" s="1"/>
  <c r="H16" i="129" s="1"/>
  <c r="I16" i="129" s="1"/>
  <c r="Z30" i="143"/>
  <c r="Z20" i="143" s="1"/>
  <c r="L13" i="143"/>
  <c r="E66" i="36"/>
  <c r="D66" i="36" s="1"/>
  <c r="E64" i="36"/>
  <c r="E8" i="36"/>
  <c r="F64" i="36"/>
  <c r="I61" i="36"/>
  <c r="I71" i="36"/>
  <c r="D67" i="36"/>
  <c r="H28" i="118"/>
  <c r="G20" i="36"/>
  <c r="H17" i="129" s="1"/>
  <c r="I17" i="129" s="1"/>
  <c r="Q38" i="143"/>
  <c r="Q20" i="143"/>
  <c r="Q10" i="143"/>
  <c r="Q15" i="143"/>
  <c r="Q22" i="143"/>
  <c r="Q30" i="143"/>
  <c r="Q48" i="143"/>
  <c r="Q57" i="143"/>
  <c r="Q41" i="143"/>
  <c r="Q36" i="143"/>
  <c r="Q42" i="143"/>
  <c r="Q58" i="143"/>
  <c r="Q34" i="143"/>
  <c r="Q13" i="143"/>
  <c r="Q16" i="143"/>
  <c r="Q54" i="143"/>
  <c r="Q17" i="143"/>
  <c r="Q44" i="143"/>
  <c r="Q53" i="143"/>
  <c r="Q37" i="143"/>
  <c r="Q35" i="143"/>
  <c r="Q28" i="143"/>
  <c r="Q55" i="143"/>
  <c r="Q26" i="143"/>
  <c r="Q12" i="143"/>
  <c r="Q46" i="143"/>
  <c r="Q18" i="143"/>
  <c r="Q29" i="143"/>
  <c r="Q9" i="143"/>
  <c r="Q52" i="143"/>
  <c r="Q32" i="143"/>
  <c r="Q19" i="143"/>
  <c r="Q27" i="143"/>
  <c r="Q56" i="143"/>
  <c r="Q40" i="143"/>
  <c r="Q49" i="143"/>
  <c r="Q51" i="143"/>
  <c r="Q33" i="143"/>
  <c r="Q25" i="143"/>
  <c r="Q47" i="143"/>
  <c r="Q23" i="143"/>
  <c r="Q24" i="143"/>
  <c r="Q11" i="143"/>
  <c r="Q59" i="143"/>
  <c r="Q45" i="143"/>
  <c r="Q43" i="143"/>
  <c r="Q50" i="143"/>
  <c r="Q60" i="143"/>
  <c r="Q39" i="143"/>
  <c r="Q14" i="143"/>
  <c r="K7" i="36"/>
  <c r="K71" i="36" s="1"/>
  <c r="H8" i="36"/>
  <c r="H56" i="118"/>
  <c r="H11" i="118"/>
  <c r="H21" i="118"/>
  <c r="H58" i="118"/>
  <c r="H57" i="118"/>
  <c r="H9" i="118"/>
  <c r="H19" i="118"/>
  <c r="H24" i="129" l="1"/>
  <c r="I24" i="129" s="1"/>
  <c r="H7" i="36"/>
  <c r="H71" i="36" s="1"/>
  <c r="E18" i="129"/>
  <c r="F18" i="129" s="1"/>
  <c r="E7" i="36"/>
  <c r="E61" i="36" s="1"/>
  <c r="E15" i="129"/>
  <c r="Z6" i="143"/>
  <c r="AA7" i="143" s="1"/>
  <c r="H7" i="143"/>
  <c r="H6" i="143" s="1"/>
  <c r="I6" i="143" s="1"/>
  <c r="F7" i="36"/>
  <c r="F71" i="36" s="1"/>
  <c r="F20" i="143"/>
  <c r="F9" i="143"/>
  <c r="H22" i="118"/>
  <c r="J9" i="143"/>
  <c r="J7" i="143" s="1"/>
  <c r="R20" i="143"/>
  <c r="R6" i="143" s="1"/>
  <c r="G8" i="36"/>
  <c r="E17" i="129" s="1"/>
  <c r="F17" i="129" s="1"/>
  <c r="AA58" i="143"/>
  <c r="AA10" i="143"/>
  <c r="AA37" i="143"/>
  <c r="AA53" i="143"/>
  <c r="AA44" i="143"/>
  <c r="AA23" i="143"/>
  <c r="D29" i="36"/>
  <c r="H33" i="118"/>
  <c r="F15" i="129" l="1"/>
  <c r="AA6" i="143"/>
  <c r="AA40" i="143"/>
  <c r="AA51" i="143"/>
  <c r="AA43" i="143"/>
  <c r="AA17" i="143"/>
  <c r="AA20" i="143"/>
  <c r="AA11" i="143"/>
  <c r="AA33" i="143"/>
  <c r="AA39" i="143"/>
  <c r="AA42" i="143"/>
  <c r="AA32" i="143"/>
  <c r="AA22" i="143"/>
  <c r="AA26" i="143"/>
  <c r="AA60" i="143"/>
  <c r="AA38" i="143"/>
  <c r="AA52" i="143"/>
  <c r="AA46" i="143"/>
  <c r="AA9" i="143"/>
  <c r="AA57" i="143"/>
  <c r="AA13" i="143"/>
  <c r="AA56" i="143"/>
  <c r="AA50" i="143"/>
  <c r="AA34" i="143"/>
  <c r="AA41" i="143"/>
  <c r="AA48" i="143"/>
  <c r="AA35" i="143"/>
  <c r="AA45" i="143"/>
  <c r="AA29" i="143"/>
  <c r="AA28" i="143"/>
  <c r="AA24" i="143"/>
  <c r="AA14" i="143"/>
  <c r="AA15" i="143"/>
  <c r="AA30" i="143"/>
  <c r="AA47" i="143"/>
  <c r="AA55" i="143"/>
  <c r="AA54" i="143"/>
  <c r="AA49" i="143"/>
  <c r="AA59" i="143"/>
  <c r="AA36" i="143"/>
  <c r="AA12" i="143"/>
  <c r="AA19" i="143"/>
  <c r="AA25" i="143"/>
  <c r="AA18" i="143"/>
  <c r="AA16" i="143"/>
  <c r="AA27" i="143"/>
  <c r="F61" i="36"/>
  <c r="F7" i="143"/>
  <c r="I7" i="143"/>
  <c r="S6" i="143"/>
  <c r="S7" i="143"/>
  <c r="J6" i="143"/>
  <c r="K6" i="143" s="1"/>
  <c r="H43" i="118"/>
  <c r="I16" i="143"/>
  <c r="I18" i="143"/>
  <c r="I50" i="143"/>
  <c r="I33" i="143"/>
  <c r="I35" i="143"/>
  <c r="I36" i="143"/>
  <c r="I46" i="143"/>
  <c r="I29" i="143"/>
  <c r="I17" i="143"/>
  <c r="I40" i="143"/>
  <c r="I53" i="143"/>
  <c r="I44" i="143"/>
  <c r="I56" i="143"/>
  <c r="I58" i="143"/>
  <c r="I47" i="143"/>
  <c r="I39" i="143"/>
  <c r="I59" i="143"/>
  <c r="I51" i="143"/>
  <c r="I37" i="143"/>
  <c r="I24" i="143"/>
  <c r="I38" i="143"/>
  <c r="I54" i="143"/>
  <c r="I27" i="143"/>
  <c r="I34" i="143"/>
  <c r="I41" i="143"/>
  <c r="I49" i="143"/>
  <c r="I55" i="143"/>
  <c r="I43" i="143"/>
  <c r="I52" i="143"/>
  <c r="I23" i="143"/>
  <c r="I32" i="143"/>
  <c r="I26" i="143"/>
  <c r="I13" i="143"/>
  <c r="I48" i="143"/>
  <c r="I60" i="143"/>
  <c r="I28" i="143"/>
  <c r="I11" i="143"/>
  <c r="I42" i="143"/>
  <c r="I19" i="143"/>
  <c r="I45" i="143"/>
  <c r="I15" i="143"/>
  <c r="I10" i="143"/>
  <c r="I57" i="143"/>
  <c r="I22" i="143"/>
  <c r="I30" i="143"/>
  <c r="I20" i="143"/>
  <c r="I12" i="143"/>
  <c r="I9" i="143"/>
  <c r="I14" i="143"/>
  <c r="I25" i="143"/>
  <c r="S20" i="143"/>
  <c r="G7" i="36"/>
  <c r="D20" i="36"/>
  <c r="F20" i="118" s="1"/>
  <c r="F6" i="143" l="1"/>
  <c r="G7" i="143" s="1"/>
  <c r="K7" i="143"/>
  <c r="G61" i="36"/>
  <c r="D61" i="36" s="1"/>
  <c r="G71" i="36"/>
  <c r="F29" i="118"/>
  <c r="H29" i="118" s="1"/>
  <c r="S57" i="143"/>
  <c r="S58" i="143"/>
  <c r="S11" i="143"/>
  <c r="S53" i="143"/>
  <c r="S56" i="143"/>
  <c r="S15" i="143"/>
  <c r="S48" i="143"/>
  <c r="S41" i="143"/>
  <c r="S39" i="143"/>
  <c r="S17" i="143"/>
  <c r="S10" i="143"/>
  <c r="S19" i="143"/>
  <c r="S37" i="143"/>
  <c r="S42" i="143"/>
  <c r="S55" i="143"/>
  <c r="S49" i="143"/>
  <c r="S47" i="143"/>
  <c r="S44" i="143"/>
  <c r="S34" i="143"/>
  <c r="S45" i="143"/>
  <c r="S40" i="143"/>
  <c r="S16" i="143"/>
  <c r="S33" i="143"/>
  <c r="S43" i="143"/>
  <c r="S46" i="143"/>
  <c r="S23" i="143"/>
  <c r="S60" i="143"/>
  <c r="S9" i="143"/>
  <c r="S32" i="143"/>
  <c r="S54" i="143"/>
  <c r="S30" i="143"/>
  <c r="S14" i="143"/>
  <c r="S36" i="143"/>
  <c r="S50" i="143"/>
  <c r="S26" i="143"/>
  <c r="S18" i="143"/>
  <c r="S12" i="143"/>
  <c r="S35" i="143"/>
  <c r="S28" i="143"/>
  <c r="S24" i="143"/>
  <c r="S22" i="143"/>
  <c r="S13" i="143"/>
  <c r="S38" i="143"/>
  <c r="S29" i="143"/>
  <c r="S52" i="143"/>
  <c r="S51" i="143"/>
  <c r="S27" i="143"/>
  <c r="S59" i="143"/>
  <c r="S25" i="143"/>
  <c r="G55" i="143" l="1"/>
  <c r="G40" i="143"/>
  <c r="G32" i="143"/>
  <c r="G53" i="143"/>
  <c r="G52" i="143"/>
  <c r="G51" i="143"/>
  <c r="G58" i="143"/>
  <c r="G25" i="143"/>
  <c r="G13" i="143"/>
  <c r="G44" i="143"/>
  <c r="G29" i="143"/>
  <c r="G18" i="143"/>
  <c r="G27" i="143"/>
  <c r="G41" i="143"/>
  <c r="G47" i="143"/>
  <c r="G54" i="143"/>
  <c r="G60" i="143"/>
  <c r="G37" i="143"/>
  <c r="G49" i="143"/>
  <c r="G59" i="143"/>
  <c r="G26" i="143"/>
  <c r="G45" i="143"/>
  <c r="G23" i="143"/>
  <c r="G28" i="143"/>
  <c r="G50" i="143"/>
  <c r="G11" i="143"/>
  <c r="G56" i="143"/>
  <c r="G12" i="143"/>
  <c r="G24" i="143"/>
  <c r="G39" i="143"/>
  <c r="G42" i="143"/>
  <c r="G38" i="143"/>
  <c r="G35" i="143"/>
  <c r="G33" i="143"/>
  <c r="G22" i="143"/>
  <c r="G34" i="143"/>
  <c r="G57" i="143"/>
  <c r="G48" i="143"/>
  <c r="G14" i="143"/>
  <c r="G36" i="143"/>
  <c r="G46" i="143"/>
  <c r="G43" i="143"/>
  <c r="G17" i="143"/>
  <c r="G19" i="143"/>
  <c r="G15" i="143"/>
  <c r="G30" i="143"/>
  <c r="G10" i="143"/>
  <c r="G20" i="143"/>
  <c r="G9" i="143"/>
  <c r="G6" i="143"/>
  <c r="G16" i="143"/>
  <c r="H20" i="118"/>
  <c r="K48" i="143"/>
  <c r="K14" i="143"/>
  <c r="K38" i="143"/>
  <c r="K24" i="143"/>
  <c r="K33" i="143"/>
  <c r="K20" i="143"/>
  <c r="K50" i="143"/>
  <c r="K32" i="143"/>
  <c r="K39" i="143"/>
  <c r="K57" i="143"/>
  <c r="K43" i="143"/>
  <c r="K19" i="143"/>
  <c r="K52" i="143"/>
  <c r="K54" i="143"/>
  <c r="K35" i="143"/>
  <c r="K47" i="143"/>
  <c r="K58" i="143"/>
  <c r="K25" i="143"/>
  <c r="K53" i="143"/>
  <c r="K16" i="143"/>
  <c r="K51" i="143"/>
  <c r="K42" i="143"/>
  <c r="K40" i="143"/>
  <c r="K28" i="143"/>
  <c r="K17" i="143"/>
  <c r="K60" i="143"/>
  <c r="K41" i="143"/>
  <c r="K23" i="143"/>
  <c r="K11" i="143"/>
  <c r="K27" i="143"/>
  <c r="K45" i="143"/>
  <c r="K18" i="143"/>
  <c r="K49" i="143"/>
  <c r="K30" i="143"/>
  <c r="K56" i="143"/>
  <c r="K36" i="143"/>
  <c r="K59" i="143"/>
  <c r="K44" i="143"/>
  <c r="K22" i="143"/>
  <c r="K34" i="143"/>
  <c r="K46" i="143"/>
  <c r="K29" i="143"/>
  <c r="K15" i="143"/>
  <c r="K55" i="143"/>
  <c r="K37" i="143"/>
  <c r="K12" i="143"/>
  <c r="K26" i="143"/>
  <c r="K13" i="143"/>
  <c r="K10" i="143"/>
  <c r="K9" i="143"/>
  <c r="F70" i="141" l="1"/>
  <c r="E70" i="141" s="1"/>
  <c r="E51" i="141" s="1"/>
  <c r="E71" i="141" s="1"/>
  <c r="D18" i="29" l="1"/>
  <c r="E17" i="125" s="1"/>
  <c r="D18" i="144" l="1"/>
  <c r="O18" i="144" s="1"/>
  <c r="O61" i="144" s="1"/>
  <c r="D17" i="118"/>
  <c r="G17" i="125" l="1"/>
  <c r="F17" i="125"/>
  <c r="F17" i="118" l="1"/>
  <c r="D16" i="29" l="1"/>
  <c r="E15" i="125" s="1"/>
  <c r="J64" i="36" l="1"/>
  <c r="D64" i="36" s="1"/>
  <c r="H17" i="118"/>
  <c r="D16" i="144"/>
  <c r="M16" i="144" s="1"/>
  <c r="M61" i="144" s="1"/>
  <c r="D15" i="118"/>
  <c r="D8" i="29"/>
  <c r="E8" i="125" s="1"/>
  <c r="G15" i="125" l="1"/>
  <c r="F15" i="125"/>
  <c r="J8" i="36"/>
  <c r="E20" i="129" s="1"/>
  <c r="D8" i="144"/>
  <c r="D7" i="144" s="1"/>
  <c r="D8" i="118"/>
  <c r="D7" i="29"/>
  <c r="E7" i="125" s="1"/>
  <c r="F20" i="129" l="1"/>
  <c r="E24" i="129"/>
  <c r="F24" i="129" s="1"/>
  <c r="L7" i="143"/>
  <c r="F15" i="118"/>
  <c r="G8" i="125"/>
  <c r="F8" i="125"/>
  <c r="J7" i="36"/>
  <c r="J71" i="36" s="1"/>
  <c r="D71" i="36" s="1"/>
  <c r="D7" i="118"/>
  <c r="E47" i="29"/>
  <c r="E42" i="29"/>
  <c r="E43" i="29"/>
  <c r="E40" i="29"/>
  <c r="E41" i="29"/>
  <c r="E39" i="29"/>
  <c r="E37" i="29"/>
  <c r="E38" i="29"/>
  <c r="E29" i="29"/>
  <c r="E32" i="29"/>
  <c r="E31" i="29"/>
  <c r="E8" i="29"/>
  <c r="E48" i="29"/>
  <c r="E57" i="29"/>
  <c r="E21" i="29"/>
  <c r="F7" i="125"/>
  <c r="E58" i="29"/>
  <c r="E44" i="29"/>
  <c r="E30" i="29"/>
  <c r="E51" i="29"/>
  <c r="E12" i="29"/>
  <c r="E50" i="29"/>
  <c r="E7" i="29"/>
  <c r="E33" i="29"/>
  <c r="E18" i="29"/>
  <c r="E9" i="29"/>
  <c r="E46" i="29"/>
  <c r="E54" i="29"/>
  <c r="E49" i="29"/>
  <c r="E24" i="29"/>
  <c r="E20" i="29"/>
  <c r="E23" i="29"/>
  <c r="E59" i="29"/>
  <c r="E35" i="29"/>
  <c r="E36" i="29"/>
  <c r="E14" i="29"/>
  <c r="E28" i="29"/>
  <c r="E53" i="29"/>
  <c r="E56" i="29"/>
  <c r="E10" i="29"/>
  <c r="E34" i="29"/>
  <c r="E22" i="29"/>
  <c r="E15" i="29"/>
  <c r="E26" i="29"/>
  <c r="E55" i="29"/>
  <c r="E45" i="29"/>
  <c r="E52" i="29"/>
  <c r="E19" i="29"/>
  <c r="E25" i="29"/>
  <c r="E13" i="29"/>
  <c r="E27" i="29"/>
  <c r="E16" i="29"/>
  <c r="L6" i="143" l="1"/>
  <c r="M6" i="143" s="1"/>
  <c r="E16" i="118"/>
  <c r="E7" i="118"/>
  <c r="E46" i="118"/>
  <c r="E41" i="118"/>
  <c r="E31" i="118"/>
  <c r="E38" i="118"/>
  <c r="E30" i="118"/>
  <c r="E39" i="118"/>
  <c r="E28" i="118"/>
  <c r="E36" i="118"/>
  <c r="E42" i="118"/>
  <c r="E40" i="118"/>
  <c r="E37" i="118"/>
  <c r="E13" i="118"/>
  <c r="E10" i="118"/>
  <c r="E22" i="118"/>
  <c r="E25" i="118"/>
  <c r="E56" i="118"/>
  <c r="E44" i="118"/>
  <c r="E54" i="118"/>
  <c r="E21" i="118"/>
  <c r="E52" i="118"/>
  <c r="E55" i="118"/>
  <c r="E43" i="118"/>
  <c r="E14" i="118"/>
  <c r="E35" i="118"/>
  <c r="E49" i="118"/>
  <c r="E23" i="118"/>
  <c r="E11" i="118"/>
  <c r="E53" i="118"/>
  <c r="E51" i="118"/>
  <c r="E19" i="118"/>
  <c r="E18" i="118"/>
  <c r="E33" i="118"/>
  <c r="E50" i="118"/>
  <c r="E24" i="118"/>
  <c r="E58" i="118"/>
  <c r="E27" i="118"/>
  <c r="E57" i="118"/>
  <c r="E12" i="118"/>
  <c r="E48" i="118"/>
  <c r="E47" i="118"/>
  <c r="E45" i="118"/>
  <c r="E34" i="118"/>
  <c r="E32" i="118"/>
  <c r="E26" i="118"/>
  <c r="E29" i="118"/>
  <c r="E9" i="118"/>
  <c r="E20" i="118"/>
  <c r="E17" i="118"/>
  <c r="E15" i="118"/>
  <c r="E8" i="118"/>
  <c r="M7" i="143" l="1"/>
  <c r="M12" i="143"/>
  <c r="M11" i="143"/>
  <c r="M52" i="143"/>
  <c r="M33" i="143"/>
  <c r="M18" i="143"/>
  <c r="M55" i="143"/>
  <c r="M29" i="143"/>
  <c r="M54" i="143"/>
  <c r="M37" i="143"/>
  <c r="M35" i="143"/>
  <c r="M40" i="143"/>
  <c r="M24" i="143"/>
  <c r="M49" i="143"/>
  <c r="M17" i="143"/>
  <c r="M22" i="143"/>
  <c r="M51" i="143"/>
  <c r="M57" i="143"/>
  <c r="M50" i="143"/>
  <c r="M23" i="143"/>
  <c r="M38" i="143"/>
  <c r="M28" i="143"/>
  <c r="M39" i="143"/>
  <c r="M48" i="143"/>
  <c r="M47" i="143"/>
  <c r="M60" i="143"/>
  <c r="M34" i="143"/>
  <c r="M41" i="143"/>
  <c r="M10" i="143"/>
  <c r="M43" i="143"/>
  <c r="M53" i="143"/>
  <c r="M27" i="143"/>
  <c r="M9" i="143"/>
  <c r="M20" i="143"/>
  <c r="M58" i="143"/>
  <c r="M32" i="143"/>
  <c r="M36" i="143"/>
  <c r="M25" i="143"/>
  <c r="M44" i="143"/>
  <c r="M19" i="143"/>
  <c r="M59" i="143"/>
  <c r="M42" i="143"/>
  <c r="M45" i="143"/>
  <c r="M16" i="143"/>
  <c r="M30" i="143"/>
  <c r="M56" i="143"/>
  <c r="M46" i="143"/>
  <c r="M26" i="143"/>
  <c r="M13" i="143"/>
  <c r="M14" i="143"/>
  <c r="M15" i="143"/>
  <c r="D8" i="36"/>
  <c r="F8" i="118" l="1"/>
  <c r="D7" i="36"/>
  <c r="H15" i="118" l="1"/>
  <c r="H8" i="118" l="1"/>
  <c r="F7" i="118" l="1"/>
  <c r="G8" i="118" s="1"/>
  <c r="G47" i="118" l="1"/>
  <c r="G32" i="118"/>
  <c r="G14" i="118"/>
  <c r="G9" i="118"/>
  <c r="G54" i="118"/>
  <c r="G42" i="118"/>
  <c r="G34" i="118"/>
  <c r="G50" i="118"/>
  <c r="G20" i="118"/>
  <c r="G11" i="118"/>
  <c r="G36" i="118"/>
  <c r="G17" i="118"/>
  <c r="G58" i="118"/>
  <c r="G30" i="118"/>
  <c r="G40" i="118"/>
  <c r="G31" i="118"/>
  <c r="G39" i="118"/>
  <c r="G7" i="118"/>
  <c r="G41" i="118"/>
  <c r="G21" i="118"/>
  <c r="G26" i="118"/>
  <c r="G56" i="118"/>
  <c r="G48" i="118"/>
  <c r="G44" i="118"/>
  <c r="G51" i="118"/>
  <c r="H7" i="118"/>
  <c r="G15" i="118"/>
  <c r="G33" i="118"/>
  <c r="G57" i="118"/>
  <c r="G24" i="118"/>
  <c r="G22" i="118"/>
  <c r="G13" i="118"/>
  <c r="G53" i="118"/>
  <c r="G49" i="118"/>
  <c r="G25" i="118"/>
  <c r="G23" i="118"/>
  <c r="G45" i="118"/>
  <c r="G35" i="118"/>
  <c r="G37" i="118"/>
  <c r="G29" i="118"/>
  <c r="G43" i="118"/>
  <c r="G19" i="118"/>
  <c r="G18" i="118"/>
  <c r="G10" i="118"/>
  <c r="G28" i="118"/>
  <c r="G27" i="118"/>
  <c r="G55" i="118"/>
  <c r="G12" i="118"/>
  <c r="G52" i="118"/>
  <c r="G46" i="118"/>
  <c r="G38" i="118"/>
  <c r="G16" i="118"/>
  <c r="BE47" i="144"/>
  <c r="AR47" i="144" s="1"/>
  <c r="AR61" i="144" s="1"/>
  <c r="BG47" i="144" l="1"/>
  <c r="BF47" i="144" s="1"/>
  <c r="BE48" i="144"/>
  <c r="AS48" i="144" s="1"/>
  <c r="AS61" i="144" s="1"/>
  <c r="BE49" i="144"/>
  <c r="AT49" i="144" s="1"/>
  <c r="AT61" i="144" s="1"/>
  <c r="BG49" i="144" l="1"/>
  <c r="BF49" i="144" s="1"/>
  <c r="BG48" i="144"/>
  <c r="BF48" i="144" s="1"/>
  <c r="BE50" i="144"/>
  <c r="AU50" i="144" s="1"/>
  <c r="AU61" i="144" s="1"/>
  <c r="BE51" i="144"/>
  <c r="AV51" i="144" s="1"/>
  <c r="AV61" i="144" s="1"/>
  <c r="BE52" i="144"/>
  <c r="AW52" i="144" s="1"/>
  <c r="AW61" i="144" s="1"/>
  <c r="BG50" i="144" l="1"/>
  <c r="BF50" i="144" s="1"/>
  <c r="BG52" i="144"/>
  <c r="BF52" i="144" s="1"/>
  <c r="BG51" i="144"/>
  <c r="BF51" i="144" s="1"/>
  <c r="BE53" i="144"/>
  <c r="AX53" i="144" s="1"/>
  <c r="AX61" i="144" s="1"/>
  <c r="BE54" i="144"/>
  <c r="AY54" i="144" s="1"/>
  <c r="AY61" i="144" s="1"/>
  <c r="BG54" i="144" l="1"/>
  <c r="BF54" i="144" s="1"/>
  <c r="BG53" i="144"/>
  <c r="BF53" i="144" s="1"/>
  <c r="BE55" i="144"/>
  <c r="AZ55" i="144" s="1"/>
  <c r="AZ61" i="144" s="1"/>
  <c r="BE56" i="144"/>
  <c r="BA56" i="144" s="1"/>
  <c r="BA61" i="144" s="1"/>
  <c r="BG55" i="144" l="1"/>
  <c r="BF55" i="144" s="1"/>
  <c r="BG56" i="144"/>
  <c r="BF56" i="144" s="1"/>
  <c r="BE57" i="144"/>
  <c r="BE58" i="144"/>
  <c r="BC58" i="144" s="1"/>
  <c r="BC61" i="144" s="1"/>
  <c r="BG57" i="144" l="1"/>
  <c r="BF57" i="144" s="1"/>
  <c r="BB57" i="144"/>
  <c r="BB61" i="144" s="1"/>
  <c r="R61" i="144" s="1"/>
  <c r="BG58" i="144"/>
  <c r="BF58" i="144" s="1"/>
  <c r="BE21" i="144"/>
  <c r="R21" i="144" s="1"/>
  <c r="P8" i="144" l="1"/>
  <c r="BF15" i="144"/>
  <c r="BF14" i="144"/>
  <c r="N8" i="144"/>
  <c r="N60" i="144" s="1"/>
  <c r="N61" i="144" s="1"/>
  <c r="Q8" i="144"/>
  <c r="Q60" i="144" l="1"/>
  <c r="P60" i="144"/>
  <c r="BF16" i="144"/>
  <c r="N7" i="144"/>
  <c r="Q7" i="144"/>
  <c r="BF13" i="144"/>
  <c r="P7" i="144"/>
  <c r="G7" i="144"/>
  <c r="F12" i="144"/>
  <c r="E12" i="144" s="1"/>
  <c r="BE12" i="144" s="1"/>
  <c r="BG19" i="144" l="1"/>
  <c r="BF19" i="144" s="1"/>
  <c r="P61" i="144"/>
  <c r="BE8" i="144"/>
  <c r="BG12" i="144"/>
  <c r="BG20" i="144"/>
  <c r="BF20" i="144" s="1"/>
  <c r="Q61" i="144"/>
  <c r="BG30" i="144"/>
  <c r="BG21" i="144" s="1"/>
  <c r="BF43" i="144"/>
  <c r="G60" i="144"/>
  <c r="F8" i="144"/>
  <c r="F60" i="144" s="1"/>
  <c r="BF30" i="144" l="1"/>
  <c r="BG10" i="144"/>
  <c r="BF10" i="144" s="1"/>
  <c r="G61" i="144"/>
  <c r="F61" i="144" s="1"/>
  <c r="BF12" i="144"/>
  <c r="I12" i="144"/>
  <c r="I61" i="144" s="1"/>
  <c r="F7" i="144"/>
  <c r="E61" i="144" l="1"/>
  <c r="BG9" i="144"/>
  <c r="BF21" i="144"/>
  <c r="BF9" i="144"/>
  <c r="E8" i="144"/>
  <c r="F11" i="144"/>
  <c r="BG18" i="144"/>
  <c r="BF18" i="144" s="1"/>
  <c r="BF8" i="144" l="1"/>
  <c r="BF7" i="144" s="1"/>
  <c r="BG8" i="144"/>
  <c r="BG7" i="144" l="1"/>
</calcChain>
</file>

<file path=xl/comments1.xml><?xml version="1.0" encoding="utf-8"?>
<comments xmlns="http://schemas.openxmlformats.org/spreadsheetml/2006/main">
  <authors>
    <author>Nguyen Huu Hoa</author>
  </authors>
  <commentList>
    <comment ref="C33" authorId="0" shapeId="0">
      <text>
        <r>
          <rPr>
            <b/>
            <sz val="9"/>
            <color indexed="81"/>
            <rFont val="Tahoma"/>
            <family val="2"/>
          </rPr>
          <t>không xóa</t>
        </r>
        <r>
          <rPr>
            <sz val="9"/>
            <color indexed="81"/>
            <rFont val="Tahoma"/>
            <family val="2"/>
          </rPr>
          <t xml:space="preserve">
</t>
        </r>
      </text>
    </comment>
    <comment ref="D33" authorId="0" shapeId="0">
      <text>
        <r>
          <rPr>
            <b/>
            <sz val="9"/>
            <color indexed="81"/>
            <rFont val="Tahoma"/>
            <family val="2"/>
          </rPr>
          <t>không xóa</t>
        </r>
        <r>
          <rPr>
            <sz val="9"/>
            <color indexed="81"/>
            <rFont val="Tahoma"/>
            <family val="2"/>
          </rPr>
          <t xml:space="preserve">
</t>
        </r>
      </text>
    </comment>
    <comment ref="E33" authorId="0" shapeId="0">
      <text>
        <r>
          <rPr>
            <b/>
            <sz val="9"/>
            <color indexed="81"/>
            <rFont val="Tahoma"/>
            <family val="2"/>
          </rPr>
          <t>không xóa</t>
        </r>
        <r>
          <rPr>
            <sz val="9"/>
            <color indexed="81"/>
            <rFont val="Tahoma"/>
            <family val="2"/>
          </rPr>
          <t xml:space="preserve">
</t>
        </r>
      </text>
    </comment>
    <comment ref="F33" authorId="0" shapeId="0">
      <text>
        <r>
          <rPr>
            <b/>
            <sz val="9"/>
            <color indexed="81"/>
            <rFont val="Tahoma"/>
            <family val="2"/>
          </rPr>
          <t>không xóa</t>
        </r>
        <r>
          <rPr>
            <sz val="9"/>
            <color indexed="81"/>
            <rFont val="Tahoma"/>
            <family val="2"/>
          </rPr>
          <t xml:space="preserve">
</t>
        </r>
      </text>
    </comment>
    <comment ref="G33" authorId="0" shapeId="0">
      <text>
        <r>
          <rPr>
            <b/>
            <sz val="9"/>
            <color indexed="81"/>
            <rFont val="Tahoma"/>
            <family val="2"/>
          </rPr>
          <t>không xóa</t>
        </r>
        <r>
          <rPr>
            <sz val="9"/>
            <color indexed="81"/>
            <rFont val="Tahoma"/>
            <family val="2"/>
          </rPr>
          <t xml:space="preserve">
</t>
        </r>
      </text>
    </comment>
    <comment ref="H33" authorId="0" shapeId="0">
      <text>
        <r>
          <rPr>
            <b/>
            <sz val="9"/>
            <color indexed="81"/>
            <rFont val="Tahoma"/>
            <family val="2"/>
          </rPr>
          <t>không xóa</t>
        </r>
        <r>
          <rPr>
            <sz val="9"/>
            <color indexed="81"/>
            <rFont val="Tahoma"/>
            <family val="2"/>
          </rPr>
          <t xml:space="preserve">
</t>
        </r>
      </text>
    </comment>
    <comment ref="I33" authorId="0" shapeId="0">
      <text>
        <r>
          <rPr>
            <b/>
            <sz val="9"/>
            <color indexed="81"/>
            <rFont val="Tahoma"/>
            <family val="2"/>
          </rPr>
          <t>không xóa</t>
        </r>
        <r>
          <rPr>
            <sz val="9"/>
            <color indexed="81"/>
            <rFont val="Tahoma"/>
            <family val="2"/>
          </rPr>
          <t xml:space="preserve">
</t>
        </r>
      </text>
    </comment>
    <comment ref="J33" authorId="0" shapeId="0">
      <text>
        <r>
          <rPr>
            <b/>
            <sz val="9"/>
            <color indexed="81"/>
            <rFont val="Tahoma"/>
            <family val="2"/>
          </rPr>
          <t>không xóa</t>
        </r>
        <r>
          <rPr>
            <sz val="9"/>
            <color indexed="81"/>
            <rFont val="Tahoma"/>
            <family val="2"/>
          </rPr>
          <t xml:space="preserve">
</t>
        </r>
      </text>
    </comment>
    <comment ref="K33" authorId="0" shapeId="0">
      <text>
        <r>
          <rPr>
            <b/>
            <sz val="9"/>
            <color indexed="81"/>
            <rFont val="Tahoma"/>
            <family val="2"/>
          </rPr>
          <t>không xóa</t>
        </r>
        <r>
          <rPr>
            <sz val="9"/>
            <color indexed="81"/>
            <rFont val="Tahoma"/>
            <family val="2"/>
          </rPr>
          <t xml:space="preserve">
</t>
        </r>
      </text>
    </comment>
    <comment ref="L33" authorId="0" shapeId="0">
      <text>
        <r>
          <rPr>
            <b/>
            <sz val="9"/>
            <color indexed="81"/>
            <rFont val="Tahoma"/>
            <family val="2"/>
          </rPr>
          <t>không xóa</t>
        </r>
        <r>
          <rPr>
            <sz val="9"/>
            <color indexed="81"/>
            <rFont val="Tahoma"/>
            <family val="2"/>
          </rPr>
          <t xml:space="preserve">
</t>
        </r>
      </text>
    </comment>
    <comment ref="M33" authorId="0" shapeId="0">
      <text>
        <r>
          <rPr>
            <b/>
            <sz val="9"/>
            <color indexed="81"/>
            <rFont val="Tahoma"/>
            <family val="2"/>
          </rPr>
          <t>không xóa</t>
        </r>
        <r>
          <rPr>
            <sz val="9"/>
            <color indexed="81"/>
            <rFont val="Tahoma"/>
            <family val="2"/>
          </rPr>
          <t xml:space="preserve">
</t>
        </r>
      </text>
    </comment>
    <comment ref="K34" authorId="0" shapeId="0">
      <text>
        <r>
          <rPr>
            <b/>
            <sz val="9"/>
            <color indexed="81"/>
            <rFont val="Tahoma"/>
            <family val="2"/>
          </rPr>
          <t>không xóa</t>
        </r>
        <r>
          <rPr>
            <sz val="9"/>
            <color indexed="81"/>
            <rFont val="Tahoma"/>
            <family val="2"/>
          </rPr>
          <t xml:space="preserve">
</t>
        </r>
      </text>
    </comment>
    <comment ref="L34" authorId="0" shapeId="0">
      <text>
        <r>
          <rPr>
            <b/>
            <sz val="9"/>
            <color indexed="81"/>
            <rFont val="Tahoma"/>
            <family val="2"/>
          </rPr>
          <t>không xóa</t>
        </r>
        <r>
          <rPr>
            <sz val="9"/>
            <color indexed="81"/>
            <rFont val="Tahoma"/>
            <family val="2"/>
          </rPr>
          <t xml:space="preserve">
</t>
        </r>
      </text>
    </comment>
    <comment ref="M34" authorId="0" shapeId="0">
      <text>
        <r>
          <rPr>
            <b/>
            <sz val="9"/>
            <color indexed="81"/>
            <rFont val="Tahoma"/>
            <family val="2"/>
          </rPr>
          <t>không xóa</t>
        </r>
        <r>
          <rPr>
            <sz val="9"/>
            <color indexed="81"/>
            <rFont val="Tahoma"/>
            <family val="2"/>
          </rPr>
          <t xml:space="preserve">
</t>
        </r>
      </text>
    </comment>
  </commentList>
</comments>
</file>

<file path=xl/comments2.xml><?xml version="1.0" encoding="utf-8"?>
<comments xmlns="http://schemas.openxmlformats.org/spreadsheetml/2006/main">
  <authors>
    <author>Nguyen Huu Hoa</author>
  </authors>
  <commentList>
    <comment ref="C58" authorId="0" shapeId="0">
      <text>
        <r>
          <rPr>
            <sz val="9"/>
            <color indexed="81"/>
            <rFont val="Tahoma"/>
            <family val="2"/>
          </rPr>
          <t xml:space="preserve">Không xóa ô liên kết
</t>
        </r>
      </text>
    </comment>
  </commentList>
</comments>
</file>

<file path=xl/comments3.xml><?xml version="1.0" encoding="utf-8"?>
<comments xmlns="http://schemas.openxmlformats.org/spreadsheetml/2006/main">
  <authors>
    <author>Nguyen Huu Hoa</author>
  </authors>
  <commentList>
    <comment ref="C58" authorId="0" shapeId="0">
      <text>
        <r>
          <rPr>
            <b/>
            <sz val="9"/>
            <color indexed="81"/>
            <rFont val="Tahoma"/>
            <family val="2"/>
          </rPr>
          <t>không xóa</t>
        </r>
        <r>
          <rPr>
            <sz val="9"/>
            <color indexed="81"/>
            <rFont val="Tahoma"/>
            <family val="2"/>
          </rPr>
          <t xml:space="preserve">
</t>
        </r>
      </text>
    </comment>
  </commentList>
</comments>
</file>

<file path=xl/sharedStrings.xml><?xml version="1.0" encoding="utf-8"?>
<sst xmlns="http://schemas.openxmlformats.org/spreadsheetml/2006/main" count="2240" uniqueCount="484">
  <si>
    <t xml:space="preserve">PHỤ LỤC </t>
  </si>
  <si>
    <t>STT</t>
  </si>
  <si>
    <t>Ký hiệu biểu</t>
  </si>
  <si>
    <t>Tên biểu</t>
  </si>
  <si>
    <t>Biểu 01/CH</t>
  </si>
  <si>
    <t>Biểu 02/CH</t>
  </si>
  <si>
    <t>Biểu 06/CH</t>
  </si>
  <si>
    <t>Biểu 07/CH</t>
  </si>
  <si>
    <t>Biểu 08/CH</t>
  </si>
  <si>
    <t>Biểu 10/CH</t>
  </si>
  <si>
    <t>Biểu 11/CH</t>
  </si>
  <si>
    <t>Thứ tự</t>
  </si>
  <si>
    <t>Mục đích sử dụng đất</t>
  </si>
  <si>
    <t>Mã</t>
  </si>
  <si>
    <t>Tổng diện tích (ha)</t>
  </si>
  <si>
    <t>Cơ cấu (%)</t>
  </si>
  <si>
    <t>Phân theo đơn vị hành chính</t>
  </si>
  <si>
    <t>(1)</t>
  </si>
  <si>
    <t>(2)</t>
  </si>
  <si>
    <t>(3)</t>
  </si>
  <si>
    <t>(5)</t>
  </si>
  <si>
    <t>I</t>
  </si>
  <si>
    <t>DIỆN TÍCH TỰ NHIÊN</t>
  </si>
  <si>
    <t>Đất nông nghiệp</t>
  </si>
  <si>
    <t>NNP</t>
  </si>
  <si>
    <t>1.1</t>
  </si>
  <si>
    <t>Đất trồng lúa</t>
  </si>
  <si>
    <t>LUA</t>
  </si>
  <si>
    <t>Trong đó: Đất chuyên trồng lúa nước</t>
  </si>
  <si>
    <t>LUC</t>
  </si>
  <si>
    <t>LUK</t>
  </si>
  <si>
    <t>1.2</t>
  </si>
  <si>
    <t>Đất trồng cây hàng năm khác</t>
  </si>
  <si>
    <t>HNK</t>
  </si>
  <si>
    <t>1.3</t>
  </si>
  <si>
    <t>Đất trồng cây lâu năm</t>
  </si>
  <si>
    <t>CLN</t>
  </si>
  <si>
    <t>1.4</t>
  </si>
  <si>
    <t>Đất rừng phòng hộ</t>
  </si>
  <si>
    <t>RPH</t>
  </si>
  <si>
    <t>1.5</t>
  </si>
  <si>
    <t>Đất rừng đặc dụng</t>
  </si>
  <si>
    <t>RDD</t>
  </si>
  <si>
    <t>1.6</t>
  </si>
  <si>
    <t>Đất rừng sản xuất</t>
  </si>
  <si>
    <t>RSX</t>
  </si>
  <si>
    <t>1.7</t>
  </si>
  <si>
    <t>Đất nuôi trồng thuỷ sản</t>
  </si>
  <si>
    <t>NTS</t>
  </si>
  <si>
    <t>1.8</t>
  </si>
  <si>
    <t>Đất làm muối</t>
  </si>
  <si>
    <t>LMU</t>
  </si>
  <si>
    <t>1.9</t>
  </si>
  <si>
    <t>Đất nông nghiệp khác</t>
  </si>
  <si>
    <t>NKH</t>
  </si>
  <si>
    <t>Đất phi nông nghiệp</t>
  </si>
  <si>
    <t>PNN</t>
  </si>
  <si>
    <t>2.1</t>
  </si>
  <si>
    <t>Đất quốc phòng</t>
  </si>
  <si>
    <t>CQP</t>
  </si>
  <si>
    <t>2.2</t>
  </si>
  <si>
    <t>Đất an ninh</t>
  </si>
  <si>
    <t>CAN</t>
  </si>
  <si>
    <t>2.3</t>
  </si>
  <si>
    <t>Đất khu công nghiệp</t>
  </si>
  <si>
    <t>SKK</t>
  </si>
  <si>
    <t>2.4</t>
  </si>
  <si>
    <t>2.5</t>
  </si>
  <si>
    <t>Đất cụm công nghiệp</t>
  </si>
  <si>
    <t>SKN</t>
  </si>
  <si>
    <t>2.6</t>
  </si>
  <si>
    <t>Đất thương mại, dịch vụ</t>
  </si>
  <si>
    <t>TMD</t>
  </si>
  <si>
    <t>2.7</t>
  </si>
  <si>
    <t>Đất cơ sở sản xuất phi nông nghiệp</t>
  </si>
  <si>
    <t>SKC</t>
  </si>
  <si>
    <t>2.8</t>
  </si>
  <si>
    <t>Đất sử dụng cho hoạt động khoáng sản</t>
  </si>
  <si>
    <t>SKS</t>
  </si>
  <si>
    <t>2.9</t>
  </si>
  <si>
    <t>Đất phát triển hạ tầng cấp quốc gia, cấp tỉnh, cấp huyện, cấp xã</t>
  </si>
  <si>
    <t>DHT</t>
  </si>
  <si>
    <t>DVH</t>
  </si>
  <si>
    <t>DYT</t>
  </si>
  <si>
    <t>DGD</t>
  </si>
  <si>
    <t>DTT</t>
  </si>
  <si>
    <t>DKH</t>
  </si>
  <si>
    <t>DXH</t>
  </si>
  <si>
    <t>DGT</t>
  </si>
  <si>
    <t>DTL</t>
  </si>
  <si>
    <t>DNL</t>
  </si>
  <si>
    <t>DBV</t>
  </si>
  <si>
    <t>DCH</t>
  </si>
  <si>
    <t>Đất có di tích lịch sử - văn hóa</t>
  </si>
  <si>
    <t>DDT</t>
  </si>
  <si>
    <t>2.11</t>
  </si>
  <si>
    <t>Đất danh lam thắng cảnh</t>
  </si>
  <si>
    <t>DDL</t>
  </si>
  <si>
    <t>2.12</t>
  </si>
  <si>
    <t>Đất bãi thải, xử lý chất thải</t>
  </si>
  <si>
    <t>DRA</t>
  </si>
  <si>
    <t>2.13</t>
  </si>
  <si>
    <t>Đất ở tại nông thôn</t>
  </si>
  <si>
    <t>ONT</t>
  </si>
  <si>
    <t>2.14</t>
  </si>
  <si>
    <t>Đất ở tại đô thị</t>
  </si>
  <si>
    <t>ODT</t>
  </si>
  <si>
    <t>2.15</t>
  </si>
  <si>
    <t>Đất xây dựng trụ sở cơ quan</t>
  </si>
  <si>
    <t>TSC</t>
  </si>
  <si>
    <t>2.16</t>
  </si>
  <si>
    <t>Đất xây dựng trụ sở của tổ chức sự nghiệp</t>
  </si>
  <si>
    <t>DTS</t>
  </si>
  <si>
    <t>2.17</t>
  </si>
  <si>
    <t>Đất xây dựng cơ sở ngoại giao</t>
  </si>
  <si>
    <t>DNG</t>
  </si>
  <si>
    <t>2.18</t>
  </si>
  <si>
    <t>Đất cơ sở tôn giáo</t>
  </si>
  <si>
    <t>TON</t>
  </si>
  <si>
    <t>2.19</t>
  </si>
  <si>
    <t>Đất làm nghĩa trang, nghĩa địa, nhà tang lễ, nhà hỏa táng</t>
  </si>
  <si>
    <t>NTD</t>
  </si>
  <si>
    <t>Đất sản xuất vật liệu xây dựng, làm đồ gốm</t>
  </si>
  <si>
    <t>SKX</t>
  </si>
  <si>
    <t>2.21</t>
  </si>
  <si>
    <t>Đất sinh hoạt cộng đồng</t>
  </si>
  <si>
    <t>DSH</t>
  </si>
  <si>
    <t>2.22</t>
  </si>
  <si>
    <t>Đất khu vui chơi, giải trí công cộng</t>
  </si>
  <si>
    <t>DKV</t>
  </si>
  <si>
    <t>2.23</t>
  </si>
  <si>
    <t>Đất cơ sở tín ngưỡng</t>
  </si>
  <si>
    <t>TIN</t>
  </si>
  <si>
    <t>2.24</t>
  </si>
  <si>
    <t>Đất sông, ngòi, kênh, rạch, suối</t>
  </si>
  <si>
    <t>SON</t>
  </si>
  <si>
    <t>2.25</t>
  </si>
  <si>
    <t>Đất có mặt nước chuyên dùng</t>
  </si>
  <si>
    <t>MNC</t>
  </si>
  <si>
    <t>2.26</t>
  </si>
  <si>
    <t>Đất phi nông nghiệp khác</t>
  </si>
  <si>
    <t>PNK</t>
  </si>
  <si>
    <t>Đất chưa sử dụng</t>
  </si>
  <si>
    <t>CSD</t>
  </si>
  <si>
    <t>KCN</t>
  </si>
  <si>
    <t>KKT</t>
  </si>
  <si>
    <t>KDT</t>
  </si>
  <si>
    <t>II</t>
  </si>
  <si>
    <t>KHU CHỨC NĂNG*</t>
  </si>
  <si>
    <t>KDV</t>
  </si>
  <si>
    <t>Khu du lịch</t>
  </si>
  <si>
    <t>KDL</t>
  </si>
  <si>
    <t>Khu ở, làng nghề, sản xuất phi nông nghiệp nông thôn</t>
  </si>
  <si>
    <t>KON</t>
  </si>
  <si>
    <t>Ghi chú: * Không tổng hợp khi tính tổng diện tích tự nhiên</t>
  </si>
  <si>
    <t>Chỉ tiêu sử dụng đất</t>
  </si>
  <si>
    <t>Tổng diện tích</t>
  </si>
  <si>
    <t>Tỷ lệ (%) so với kế hoạch</t>
  </si>
  <si>
    <t>Đơn vị tính: ha</t>
  </si>
  <si>
    <t>(4)=(5)+… ()</t>
  </si>
  <si>
    <t>2.10</t>
  </si>
  <si>
    <t>2.20</t>
  </si>
  <si>
    <t>Đất nông nghiệp chuyển sang phi nông nghiệp</t>
  </si>
  <si>
    <t>LUA/PNN</t>
  </si>
  <si>
    <t>LUC/PNN</t>
  </si>
  <si>
    <t>HNK/PNN</t>
  </si>
  <si>
    <t>CLN/PNN</t>
  </si>
  <si>
    <t>RPH/PNN</t>
  </si>
  <si>
    <t>RDD/PNN</t>
  </si>
  <si>
    <t>RSX/PNN</t>
  </si>
  <si>
    <t>NTS/PNN</t>
  </si>
  <si>
    <t>LMU/PNN</t>
  </si>
  <si>
    <t>NKH/PNN</t>
  </si>
  <si>
    <t>Chuyển đổi cơ cấu sử dụng đất trong nội bộ đất nông nghiệp</t>
  </si>
  <si>
    <t>Trong đó:</t>
  </si>
  <si>
    <t>Đất trồng lúa chuyển sang đất trồng cây lâu năm</t>
  </si>
  <si>
    <t>LUA/CLN</t>
  </si>
  <si>
    <t>Đất trồng lúa chuyển sang đất trồng rừng</t>
  </si>
  <si>
    <t>LUA/LNP</t>
  </si>
  <si>
    <t>Đất trồng lúa chuyển sang đất nuôi trồng thuỷ sản</t>
  </si>
  <si>
    <t>LUA/NTS</t>
  </si>
  <si>
    <t>Đất trồng lúa chuyển sang đất làm muối</t>
  </si>
  <si>
    <t>LUA/LMU</t>
  </si>
  <si>
    <t>Đất trồng cây hàng năm khác chuyển sang đất nuôi trồng thuỷ sản</t>
  </si>
  <si>
    <t>HNK/NTS</t>
  </si>
  <si>
    <t>Đất trồng cây hàng năm khác chuyển sang đất làm muối</t>
  </si>
  <si>
    <t>HNK/LMU</t>
  </si>
  <si>
    <t>Đất rừng phòng hộ chuyển sang đất nông nghiệp không phải là rừng</t>
  </si>
  <si>
    <t>Đất rừng đặc dụng chuyển sang đất nông nghiệp không phải là rừng</t>
  </si>
  <si>
    <t>Đất rừng sản xuất chuyển sang đất nông nghiệp không phải là rừng</t>
  </si>
  <si>
    <t>Đất phi nông nghiệp không phải là đất ở chuyển sang đất ở</t>
  </si>
  <si>
    <t>PKO/OCT</t>
  </si>
  <si>
    <t>Ghi chú: - (a) gồm đất sản xuất nông nghiệp, đất nuôi trồng thủy sản, đất làm muối và đất nông nghiệp khác.</t>
  </si>
  <si>
    <t>- PKO là đất phi nông nghiệp không phải là đất ở.</t>
  </si>
  <si>
    <t>Lưu ý không xóa dòng này</t>
  </si>
  <si>
    <t>THO</t>
  </si>
  <si>
    <t>Biểu 09/CH</t>
  </si>
  <si>
    <t>Loại đất</t>
  </si>
  <si>
    <t>Sử dụng từ các loại đất</t>
  </si>
  <si>
    <t>Diện tích (ha)</t>
  </si>
  <si>
    <t>Biểu 13/CH</t>
  </si>
  <si>
    <t>TỔNG DIỆN TÍCH ĐẤT TỰ NHIÊN</t>
  </si>
  <si>
    <t>-</t>
  </si>
  <si>
    <t>(6)=(7)+…</t>
  </si>
  <si>
    <t>Khu đô thị - thương mại - dịch vụ</t>
  </si>
  <si>
    <t>Biểu 15/CH</t>
  </si>
  <si>
    <t>Liên kết không xóa</t>
  </si>
  <si>
    <t>Diện tích tăng trong kỳ</t>
  </si>
  <si>
    <t>Biến động Tăng (+) Giảm (-)</t>
  </si>
  <si>
    <t>Trong đó (theo dõi)</t>
  </si>
  <si>
    <t>DT không biến động</t>
  </si>
  <si>
    <t>Diện tích tăng thực</t>
  </si>
  <si>
    <t>Diện tích giảm thực</t>
  </si>
  <si>
    <t>Diện tích tự nhiên</t>
  </si>
  <si>
    <t xml:space="preserve">                 Đất trồng lúa còn lại</t>
  </si>
  <si>
    <t>Diện tích giảm trong kỳ</t>
  </si>
  <si>
    <t>Cơ cấu
(%)</t>
  </si>
  <si>
    <t>Đất trồng lúa còn lại</t>
  </si>
  <si>
    <t>So sanh chi tieu DCQh DVHC</t>
  </si>
  <si>
    <t xml:space="preserve">Đơn vị hành chính </t>
  </si>
  <si>
    <t xml:space="preserve">Tổng diện tích </t>
  </si>
  <si>
    <t>Tổng cộng</t>
  </si>
  <si>
    <t>dien tich chuyen muc dich</t>
  </si>
  <si>
    <t>Diện tích
(ha)</t>
  </si>
  <si>
    <t>Tỷ lệ (%)</t>
  </si>
  <si>
    <t>PHAN LOAI chi tieu DCQh DVHC</t>
  </si>
  <si>
    <t>Đơn vị hành chính</t>
  </si>
  <si>
    <t>Tổng (ha)</t>
  </si>
  <si>
    <t xml:space="preserve"> </t>
  </si>
  <si>
    <t>Tổng</t>
  </si>
  <si>
    <t>So sánh KH/HT</t>
  </si>
  <si>
    <t>Hạng mục</t>
  </si>
  <si>
    <t>Diện tích năm</t>
  </si>
  <si>
    <t>dien tich thu hoi</t>
  </si>
  <si>
    <t>(4)=(6)+…</t>
  </si>
  <si>
    <t xml:space="preserve">               Đất trồng lúa còn lại</t>
  </si>
  <si>
    <t>ƯỚC TÍNH CÁC KHOẢN THU, CHI LIÊN QUAN ĐẾN ĐẤT ĐAI</t>
  </si>
  <si>
    <t>TT</t>
  </si>
  <si>
    <r>
      <t>Đơn giá (đồng/m</t>
    </r>
    <r>
      <rPr>
        <b/>
        <vertAlign val="superscript"/>
        <sz val="12"/>
        <rFont val="Times New Roman"/>
        <family val="1"/>
      </rPr>
      <t>2</t>
    </r>
    <r>
      <rPr>
        <b/>
        <sz val="12"/>
        <rFont val="Times New Roman"/>
        <family val="1"/>
      </rPr>
      <t>)</t>
    </r>
  </si>
  <si>
    <t xml:space="preserve"> Thành tiền (triệu đồng) </t>
  </si>
  <si>
    <t>Tổng thu</t>
  </si>
  <si>
    <t>Thu tiền chuyển mục đích sang đất ở đô thị</t>
  </si>
  <si>
    <t>- Đất chuyên trồng lúa nước</t>
  </si>
  <si>
    <t>- Đất trồng lúa nước còn lại</t>
  </si>
  <si>
    <t>- Đất trồng cây hàng năm khác</t>
  </si>
  <si>
    <t>- Đất trồng cây lâu năm</t>
  </si>
  <si>
    <t>- Đất nuôi trồng thủy sản</t>
  </si>
  <si>
    <t>Thu tiền chuyển mục đích sang đất ở nông thôn</t>
  </si>
  <si>
    <t xml:space="preserve"> Thu tiền chuyển mục đích sang sử dụng vào mục đích sản xuất, kinh doanh phi nông nghiệp khu vực đô thị</t>
  </si>
  <si>
    <t xml:space="preserve"> Thu tiền chuyển mục đích sang sử dụng vào mục đích sản xuất, kinh doanh phi nông nghiệp khu vực nông thôn</t>
  </si>
  <si>
    <t xml:space="preserve"> Thu tiền chuyển mục đích sang Đất thương mại, dịch vụ khu vực đô thị</t>
  </si>
  <si>
    <t>Thu tiền chuyển mục đích sang đất thương mại, dịch vụ khu vực nông thôn</t>
  </si>
  <si>
    <t>Tổng chi</t>
  </si>
  <si>
    <t>Chi phí bồi thường thu hồi đất khu vực đô thị</t>
  </si>
  <si>
    <t>Đất chuyên trồng lúa nước</t>
  </si>
  <si>
    <t>Chi phí bồi thường thu hồi đất khu vực nông thôn</t>
  </si>
  <si>
    <t>Chi hỗ trợ thu hồi đất</t>
  </si>
  <si>
    <t>III</t>
  </si>
  <si>
    <t>Cân đối thu chi (I-II)</t>
  </si>
  <si>
    <t>Các khoản thu khác (lệ phí trước bạ..)</t>
  </si>
  <si>
    <t>Trong đó: đất có rừng sản xuất là rừng tự nhiên</t>
  </si>
  <si>
    <t>Đất xây dựng kho dự trữ quốc gia</t>
  </si>
  <si>
    <t>Đất giao thông</t>
  </si>
  <si>
    <t>Đất thủy lợi</t>
  </si>
  <si>
    <t>Đất xây dựng cơ sở văn hoá</t>
  </si>
  <si>
    <t>Đất cơ sở y tế</t>
  </si>
  <si>
    <t>Đất cơ sở giáo dục và đào tạo</t>
  </si>
  <si>
    <t>Đất cơ sở thể dụcthể thao</t>
  </si>
  <si>
    <t xml:space="preserve">Đất công trình năng lượng </t>
  </si>
  <si>
    <t xml:space="preserve">Đất công trình bưu chính viễn thông </t>
  </si>
  <si>
    <t>DKG</t>
  </si>
  <si>
    <t>Đất cơ sở khoa học và công nghệ</t>
  </si>
  <si>
    <t>Đất cơ sở dịch vụ xã hội</t>
  </si>
  <si>
    <t>Đất chợ</t>
  </si>
  <si>
    <t>Khu chức năng</t>
  </si>
  <si>
    <t>Đất khu công nghệ cao</t>
  </si>
  <si>
    <t>Đất khu kinh tế</t>
  </si>
  <si>
    <t>Đất đô thị</t>
  </si>
  <si>
    <t>Khu sản xuất nông nghiệp (khu vực chuyên trồng lúa nước, khu vực chuyên trồng cây công nghiệp lâu năm)</t>
  </si>
  <si>
    <t>KNN</t>
  </si>
  <si>
    <t>Khu lâm nghiệp (khu vực rừng phòng hộ, rừng đặc dụng, rừng sản xuất)</t>
  </si>
  <si>
    <t>KLN</t>
  </si>
  <si>
    <t>Khu bảo tồn thiên nhiên và đa dạng sinh học</t>
  </si>
  <si>
    <t>KBT</t>
  </si>
  <si>
    <t>Khu phát triển công nghiệp (khu công nghiệp, cụm công nghiệp)</t>
  </si>
  <si>
    <t>KPC</t>
  </si>
  <si>
    <t>Khu đô thị (trong đó có khu đô thị mới)</t>
  </si>
  <si>
    <t>DTC</t>
  </si>
  <si>
    <t>Khu thương mại - dịch vụ</t>
  </si>
  <si>
    <t>KTM</t>
  </si>
  <si>
    <t>Khu dân cư nông thôn</t>
  </si>
  <si>
    <t>DNT</t>
  </si>
  <si>
    <t>Ghi chú: Khu chức năng không tổng hợp khi tính tổng diện tích tự nhiên</t>
  </si>
  <si>
    <t>Bảng chu chuyển này để sử dụng tính diện tích chuyển mục đích sử dụng đất trong NĂM 2021 (theo danh mục công trình sử dụng đất thực hiện trong NĂM 2021)</t>
  </si>
  <si>
    <r>
      <t>RPH/NKR</t>
    </r>
    <r>
      <rPr>
        <vertAlign val="superscript"/>
        <sz val="12"/>
        <rFont val="Times New Roman"/>
        <family val="1"/>
      </rPr>
      <t>(a)</t>
    </r>
  </si>
  <si>
    <r>
      <t>RDD/NKR</t>
    </r>
    <r>
      <rPr>
        <vertAlign val="superscript"/>
        <sz val="12"/>
        <rFont val="Times New Roman"/>
        <family val="1"/>
      </rPr>
      <t>(a)</t>
    </r>
  </si>
  <si>
    <r>
      <t>RSX/NKR</t>
    </r>
    <r>
      <rPr>
        <vertAlign val="superscript"/>
        <sz val="12"/>
        <rFont val="Times New Roman"/>
        <family val="1"/>
      </rPr>
      <t>(a)</t>
    </r>
  </si>
  <si>
    <t>2021LUA</t>
  </si>
  <si>
    <t>2021HNK</t>
  </si>
  <si>
    <t>2021CLN</t>
  </si>
  <si>
    <t>2021RSX</t>
  </si>
  <si>
    <t>2021RPH</t>
  </si>
  <si>
    <t>2021RDD</t>
  </si>
  <si>
    <t>2021NTS</t>
  </si>
  <si>
    <t>2021LMU</t>
  </si>
  <si>
    <t>2021NHK</t>
  </si>
  <si>
    <t>2021ONT</t>
  </si>
  <si>
    <t>2021ODT</t>
  </si>
  <si>
    <t>H</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</si>
  <si>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</si>
  <si>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</si>
  <si>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</si>
  <si>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</si>
  <si>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</si>
  <si>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</si>
  <si>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</si>
  <si>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</si>
  <si>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</si>
  <si>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</si>
  <si>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</si>
  <si>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</si>
  <si>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</si>
  <si>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</si>
  <si>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</si>
  <si>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</si>
  <si>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</si>
  <si>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</si>
  <si>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</si>
  <si>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</si>
  <si>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</si>
  <si>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</si>
  <si>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</si>
  <si>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</si>
  <si>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</si>
  <si>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</si>
  <si>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</si>
  <si>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</si>
  <si>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</si>
  <si>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</si>
  <si>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</si>
  <si>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</si>
  <si>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</si>
  <si>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RSN</t>
  </si>
  <si>
    <t>Đất nuôi trồng thủy sản</t>
  </si>
  <si>
    <t>Đất xây dựng cơ sở văn hóa</t>
  </si>
  <si>
    <t>Đất xây dựng cơ sở y tế</t>
  </si>
  <si>
    <t>Đất xây dựng cơ sở giáo dục và đào tạo</t>
  </si>
  <si>
    <t>Đất xây dựng cơ sở thể dục thể thao</t>
  </si>
  <si>
    <t>Đất công trình năng lượng</t>
  </si>
  <si>
    <t>Đất công trình bưu chính, viễn thông</t>
  </si>
  <si>
    <t>Đất làm nghĩa trang, nhà tang lễ, nhà hỏa táng</t>
  </si>
  <si>
    <t>Đất xây dựng cơ sở khoa học công nghệ</t>
  </si>
  <si>
    <t>Đất xây dựng cơ sở dịch vụ xã hội</t>
  </si>
  <si>
    <t>Đất tín ngưỡng</t>
  </si>
  <si>
    <t>Cộng giảm</t>
  </si>
  <si>
    <t>Đấtphi nông nghiệp</t>
  </si>
  <si>
    <t>Cộng tăng</t>
  </si>
  <si>
    <t>AQ</t>
  </si>
  <si>
    <t>AR</t>
  </si>
  <si>
    <t>AS</t>
  </si>
  <si>
    <t>AT</t>
  </si>
  <si>
    <t>AU</t>
  </si>
  <si>
    <t>AV</t>
  </si>
  <si>
    <t>AW</t>
  </si>
  <si>
    <t>AX</t>
  </si>
  <si>
    <t>AY</t>
  </si>
  <si>
    <t>AZ</t>
  </si>
  <si>
    <t>BA</t>
  </si>
  <si>
    <t>BB</t>
  </si>
  <si>
    <t>BC</t>
  </si>
  <si>
    <t>BD</t>
  </si>
  <si>
    <t>BE</t>
  </si>
  <si>
    <t>BM</t>
  </si>
  <si>
    <t>(Ban hành kèm theo Thông tư số 01/2021/TT-BTNMT ngày 12 tháng 04 năm 2021 của Bộ Tài nguyên và Môi trường)</t>
  </si>
  <si>
    <t>Thị trấn Sa Rài</t>
  </si>
  <si>
    <t>Bình Phú</t>
  </si>
  <si>
    <t>Thông Bình</t>
  </si>
  <si>
    <t>Tân Công Chí</t>
  </si>
  <si>
    <t>Tân Hộ Cơ</t>
  </si>
  <si>
    <t>Tân Phước</t>
  </si>
  <si>
    <t>Tân Thành A</t>
  </si>
  <si>
    <t>Tân Thành B</t>
  </si>
  <si>
    <t>An Phước</t>
  </si>
  <si>
    <t>DIỆN TÍCH, CƠ CẤU SỬ DỤNG ĐẤT CÁC KHU CHỨC NĂNG CỦA HUYỆN TÂN HỒNG</t>
  </si>
  <si>
    <t>HUYỆN TÂN HỒNG</t>
  </si>
  <si>
    <t>HỆ THỐNG BIỂU QUY HOẠCH, KẾ HOẠCH SỬ DỤNG ĐẤT</t>
  </si>
  <si>
    <t>Tăng (+), Giảm (-)</t>
  </si>
  <si>
    <t>Đất cơ sở thể dục - thể thao</t>
  </si>
  <si>
    <t>Kết quả thực hiện quy hoạch sử dụng đất năm trước của Huyện Tân Hồng</t>
  </si>
  <si>
    <t>Diện tích, cơ cấu sử dụng đất các khu chức năng Huyện Tân Hồng</t>
  </si>
  <si>
    <t>BẢNG CHU CHUYỂN ĐẤT TRONG NĂM 2022 CỦA HUYỆN TÂN HỒNG</t>
  </si>
  <si>
    <t>Diện tích năm 2022</t>
  </si>
  <si>
    <t>Biểu 06SS/CH</t>
  </si>
  <si>
    <t>- Đất rừng phòng hộ</t>
  </si>
  <si>
    <t>Đất nông nghiệp (ha)</t>
  </si>
  <si>
    <t>Đất phi nông nghiệp (ha)</t>
  </si>
  <si>
    <t>HIỆN TRẠNG SỬ DỤNG ĐẤT NĂM 2022 CỦA HUYỆN TÂN HỒNG</t>
  </si>
  <si>
    <t>Kết quả thực hiện (2022)</t>
  </si>
  <si>
    <t>Tăng, giảm so với KHSDD 2022</t>
  </si>
  <si>
    <t>CHỈ TIÊU KẾ HOẠCH SỬ DỤNG ĐẤT NĂM 2023 CỦA HUYỆN TÂN HỒNG PHÂN BỔ THEO ĐƠN VỊ HÀNH CHÍNH</t>
  </si>
  <si>
    <t>KẾ HOẠCH CHUYỂN MỤC ĐÍCH SỬ DỤNG ĐẤT TRONG NĂM 2023 PHẢI XIN PHÉP CỦA HUYỆN TÂN HỒNG
PHÂN BỔ THEO ĐƠN VỊ HÀNH CHÍNH</t>
  </si>
  <si>
    <t>KẾ HOẠCH THU HỒI ĐẤT TRONG NĂM 2023 CỦA HUYỆN TÂN HỒNG PHÂN BỔ THEO ĐƠN VỊ HÀNH CHÍNH</t>
  </si>
  <si>
    <t>KẾ HOẠCH ĐƯA ĐẤT CHƯA SỬ DỤNG VÀO SỬ DỤNG TRONG NĂM 2023 CỦA HUYỆN TÂN HỒNG
PHÂN BỔ THEO ĐƠN VỊ HÀNH CHÍNH</t>
  </si>
  <si>
    <t xml:space="preserve">               CHU CHUYỂN ĐẤT ĐAI TRONG KẾ HOẠCH SỬ DỤNG ĐẤT NĂM 2023 HUYỆN TÂN HỒNG</t>
  </si>
  <si>
    <t>Chu chuyển đất đai đến năm 2023</t>
  </si>
  <si>
    <t>Diện tích
cuối kỳ
năm 2023</t>
  </si>
  <si>
    <t>Diện tích cuối kỳ, năm  2023</t>
  </si>
  <si>
    <t xml:space="preserve">Kế hoạch sử dụng đất năm 2023 huyện Tân Hồng </t>
  </si>
  <si>
    <t xml:space="preserve">Kế hoạch chuyển mục đích sử dụng đất năm 2023 huyện Tân Hồng </t>
  </si>
  <si>
    <t xml:space="preserve">Kế hoạch thu hồi đất năm 2023 huyện Tân Hồng </t>
  </si>
  <si>
    <t xml:space="preserve">Kế hoạch đưa đất chưa sử dụng vào sử dụng năm 2023 huyện Tân Hồng </t>
  </si>
  <si>
    <t>Danh mục các công trình, dự án thực hiện trong năm 2023 huyệnTân Hồng</t>
  </si>
  <si>
    <t>Chu chuyển đất đai trong Kế hoạch sử dụng đất năm 2023 Huyện Tân Hồng</t>
  </si>
  <si>
    <t>Chỉ tiêu KHSDĐ năm 2022 (ha) (*)</t>
  </si>
  <si>
    <t>Hiện trạng sử dụng đất năm 2022 của Huyện Tân Hồng</t>
  </si>
  <si>
    <t>Diện tích đầu kỳ năm 2022</t>
  </si>
  <si>
    <t>Hiện trạng năm 2022</t>
  </si>
  <si>
    <t>CHỈ TIÊU KẾ HOẠCH SỬ DỤNG ĐẤT NĂM 2023 CỦA HUYỆN TÂN HỒNG</t>
  </si>
  <si>
    <t>Kế hoạch SDĐ năm 2023</t>
  </si>
  <si>
    <t>Đất Nông nghiệp năm 2022</t>
  </si>
  <si>
    <t>Đất Phi nông nghiệp năm 2022</t>
  </si>
  <si>
    <t>Đất Nông nghiệp năm 2023</t>
  </si>
  <si>
    <t>Đất Phi nông nghiệp năm 2023</t>
  </si>
  <si>
    <t>Các khoản thu đấu giá QSDĐ, cho thuê đất</t>
  </si>
  <si>
    <t>Đấu giá, cho thuê đất ở nông thôn</t>
  </si>
  <si>
    <t>Đấu giá, cho thuê đất ở đô thị</t>
  </si>
  <si>
    <t>Đấu giá, cho SXKD, TMD</t>
  </si>
  <si>
    <t>Đấu giá, cho thuê đất nông nghiệp</t>
  </si>
  <si>
    <t>Dự án xây dựng kho lạnh và nhà máy chế biến thủy sản TH3)</t>
  </si>
  <si>
    <t>2021NNP</t>
  </si>
  <si>
    <t>2021LUC</t>
  </si>
  <si>
    <t>2021LUK</t>
  </si>
  <si>
    <t>2021NKH</t>
  </si>
  <si>
    <t>2021PNN</t>
  </si>
  <si>
    <t>2021CQP</t>
  </si>
  <si>
    <t>2021CAN</t>
  </si>
  <si>
    <t>2021SKK</t>
  </si>
  <si>
    <t>2021SKN</t>
  </si>
  <si>
    <t>2021TMD</t>
  </si>
  <si>
    <t>2021SKC</t>
  </si>
  <si>
    <t>2021SKS</t>
  </si>
  <si>
    <t>2021SKX</t>
  </si>
  <si>
    <t>2021DHT</t>
  </si>
  <si>
    <t>2021DGT</t>
  </si>
  <si>
    <t>2021DTL</t>
  </si>
  <si>
    <t>2021DVH</t>
  </si>
  <si>
    <t>2021DYT</t>
  </si>
  <si>
    <t>2021DGD</t>
  </si>
  <si>
    <t>2021DTT</t>
  </si>
  <si>
    <t>2021DNL</t>
  </si>
  <si>
    <t>2021DBV</t>
  </si>
  <si>
    <t>2021DKG</t>
  </si>
  <si>
    <t>2021DDT</t>
  </si>
  <si>
    <t>2021DRA</t>
  </si>
  <si>
    <t>2021TON</t>
  </si>
  <si>
    <t>2021NTD</t>
  </si>
  <si>
    <t>2021DKH</t>
  </si>
  <si>
    <t>2021DXH</t>
  </si>
  <si>
    <t>2021DCH</t>
  </si>
  <si>
    <t>2021DDL</t>
  </si>
  <si>
    <t>2021DSH</t>
  </si>
  <si>
    <t>2021DKV</t>
  </si>
  <si>
    <t>2021TSC</t>
  </si>
  <si>
    <t>2021DTS</t>
  </si>
  <si>
    <t>2021DNG</t>
  </si>
  <si>
    <t>2021TIN</t>
  </si>
  <si>
    <t>2021SON</t>
  </si>
  <si>
    <t>2021MNC</t>
  </si>
  <si>
    <t>2021PNK</t>
  </si>
  <si>
    <t>2021CSD</t>
  </si>
  <si>
    <t>2021KCN</t>
  </si>
  <si>
    <t>2021KKT</t>
  </si>
  <si>
    <t>2021KDT</t>
  </si>
  <si>
    <t>2021KNN</t>
  </si>
  <si>
    <t>2021KLN</t>
  </si>
  <si>
    <t>2021KDL</t>
  </si>
  <si>
    <t>2021KBT</t>
  </si>
  <si>
    <t>2021KPC</t>
  </si>
  <si>
    <t>2021DTC</t>
  </si>
  <si>
    <t>2021KTM</t>
  </si>
  <si>
    <t>2021KDV</t>
  </si>
  <si>
    <t>2021DNT</t>
  </si>
  <si>
    <t>2021KON</t>
  </si>
  <si>
    <t>KẾT QUẢ THỰC HIỆN KẾ HOẠCH SỬ DỤNG ĐẤT CỦA HUYỆN TÂN HỒNG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</si>
</sst>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3">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 #,##0.00_-;\-* #,##0.00_-;_-* &quot;-&quot;??_-;_-@_-"/>
    <numFmt numFmtId="166" formatCode="_-* #,##0\ _V_N_Đ_-;\-* #,##0\ _V_N_Đ_-;_-* &quot;-&quot;\ _V_N_Đ_-;_-@_-"/>
    <numFmt numFmtId="167" formatCode="_(* #,##0_);_(* \(#,##0\);_(* &quot;-&quot;??_);_(@_)"/>
    <numFmt numFmtId="168" formatCode="&quot;\&quot;#,##0.00;[Red]&quot;\&quot;&quot;\&quot;&quot;\&quot;&quot;\&quot;&quot;\&quot;&quot;\&quot;\-#,##0.00"/>
    <numFmt numFmtId="169" formatCode="&quot;\&quot;#,##0;[Red]&quot;\&quot;&quot;\&quot;\-#,##0"/>
    <numFmt numFmtId="170" formatCode="_ &quot;\&quot;* #,##0_ ;_ &quot;\&quot;* \-#,##0_ ;_ &quot;\&quot;* &quot;-&quot;_ ;_ @_ "/>
    <numFmt numFmtId="171" formatCode="_ &quot;\&quot;* #,##0.00_ ;_ &quot;\&quot;* \-#,##0.00_ ;_ &quot;\&quot;* &quot;-&quot;??_ ;_ @_ "/>
    <numFmt numFmtId="172" formatCode="_ * #,##0_ ;_ * \-#,##0_ ;_ * &quot;-&quot;_ ;_ @_ "/>
    <numFmt numFmtId="173" formatCode="_ * #,##0.00_ ;_ * \-#,##0.00_ ;_ * &quot;-&quot;??_ ;_ @_ "/>
    <numFmt numFmtId="174" formatCode="#,##0.0_);\(#,##0.0\)"/>
    <numFmt numFmtId="175" formatCode="_(* #,##0.0000_);_(* \(#,##0.0000\);_(* &quot;-&quot;??_);_(@_)"/>
    <numFmt numFmtId="176" formatCode="0.0%;[Red]\(0.0%\)"/>
    <numFmt numFmtId="177" formatCode="_ * #,##0.00_)&quot;£&quot;_ ;_ * \(#,##0.00\)&quot;£&quot;_ ;_ * &quot;-&quot;??_)&quot;£&quot;_ ;_ @_ "/>
    <numFmt numFmtId="178" formatCode="_-&quot;$&quot;* #,##0.00_-;\-&quot;$&quot;* #,##0.00_-;_-&quot;$&quot;* &quot;-&quot;??_-;_-@_-"/>
    <numFmt numFmtId="179" formatCode="0.0%;\(0.0%\)"/>
    <numFmt numFmtId="180" formatCode="#,##0;\(#,##0\)"/>
    <numFmt numFmtId="181" formatCode="\$#,##0\ ;\(\$#,##0\)"/>
    <numFmt numFmtId="182" formatCode="\t0.00%"/>
    <numFmt numFmtId="183" formatCode="\U\S\$#,##0.00;\(\U\S\$#,##0.00\)"/>
    <numFmt numFmtId="184" formatCode="_-* #,##0\ _D_M_-;\-* #,##0\ _D_M_-;_-* &quot;-&quot;\ _D_M_-;_-@_-"/>
    <numFmt numFmtId="185" formatCode="_-* #,##0.00\ _D_M_-;\-* #,##0.00\ _D_M_-;_-* &quot;-&quot;??\ _D_M_-;_-@_-"/>
    <numFmt numFmtId="186" formatCode="\t#\ ??/??"/>
    <numFmt numFmtId="187" formatCode="_-[$€]* #,##0.00_-;\-[$€]* #,##0.00_-;_-[$€]* &quot;-&quot;??_-;_-@_-"/>
    <numFmt numFmtId="188" formatCode="#,##0\ &quot;$&quot;_);[Red]\(#,##0\ &quot;$&quot;\)"/>
    <numFmt numFmtId="189" formatCode="&quot;$&quot;###,0&quot;.&quot;00_);[Red]\(&quot;$&quot;###,0&quot;.&quot;00\)"/>
    <numFmt numFmtId="190" formatCode="m/d"/>
    <numFmt numFmtId="191" formatCode="&quot;ß&quot;#,##0;\-&quot;&quot;&quot;ß&quot;&quot;&quot;#,##0"/>
    <numFmt numFmtId="192" formatCode="#,##0.000_);\(#,##0.000\)"/>
    <numFmt numFmtId="193" formatCode="&quot;\&quot;#,##0;[Red]\-&quot;\&quot;#,##0"/>
    <numFmt numFmtId="194" formatCode="#,##0.00\ &quot;F&quot;;[Red]\-#,##0.00\ &quot;F&quot;"/>
    <numFmt numFmtId="195" formatCode="#,##0\ &quot;F&quot;;\-#,##0\ &quot;F&quot;"/>
    <numFmt numFmtId="196" formatCode="#,##0\ &quot;F&quot;;[Red]\-#,##0\ &quot;F&quot;"/>
    <numFmt numFmtId="197" formatCode="&quot;\&quot;#,##0.00;\-&quot;\&quot;#,##0.00"/>
    <numFmt numFmtId="198" formatCode="_(* #,##0.000_);_(* \(#,##0.000\);_(* &quot;-&quot;???_);_(@_)"/>
    <numFmt numFmtId="199" formatCode="&quot;\&quot;#,##0;\-&quot;\&quot;#,##0"/>
    <numFmt numFmtId="200" formatCode="_-* #,##0\ &quot;DM&quot;_-;\-* #,##0\ &quot;DM&quot;_-;_-* &quot;-&quot;\ &quot;DM&quot;_-;_-@_-"/>
    <numFmt numFmtId="201" formatCode="_-* #,##0.00\ &quot;DM&quot;_-;\-* #,##0.00\ &quot;DM&quot;_-;_-* &quot;-&quot;??\ &quot;DM&quot;_-;_-@_-"/>
    <numFmt numFmtId="202" formatCode="&quot;\&quot;#,##0.00;[Red]&quot;\&quot;\-#,##0.00"/>
    <numFmt numFmtId="203" formatCode="&quot;\&quot;#,##0;[Red]&quot;\&quot;\-#,##0"/>
    <numFmt numFmtId="204" formatCode="_-&quot;$&quot;* #,##0_-;\-&quot;$&quot;* #,##0_-;_-&quot;$&quot;* &quot;-&quot;_-;_-@_-"/>
    <numFmt numFmtId="205" formatCode="_ * #,##0_ ;_ * \-#,##0_ ;_ * &quot;-&quot;??_ ;_ @_ "/>
    <numFmt numFmtId="206" formatCode="_(* #,##0.0_);_(* \(#,##0.0\);_(* &quot;-&quot;??_);_(@_)"/>
    <numFmt numFmtId="207" formatCode="0_);\(0\)"/>
    <numFmt numFmtId="208" formatCode="_(* #,##0.00_);_(* \(#,##0.00\);_(* &quot;-&quot;_);_(@_)"/>
    <numFmt numFmtId="209" formatCode="_-* #,##0.00\ _₫_-;\-* #,##0.00\ _₫_-;_-* &quot;-&quot;??\ _₫_-;_-@_-"/>
    <numFmt numFmtId="210" formatCode="#,##0.0"/>
  </numFmts>
  <fonts count="146">
    <font>
      <sz val="10"/>
      <name val="Arial"/>
    </font>
    <font>
      <sz val="11"/>
      <color theme="1"/>
      <name val="Calibri"/>
      <family val="2"/>
      <charset val="163"/>
      <scheme val="minor"/>
    </font>
    <font>
      <sz val="11"/>
      <color theme="1"/>
      <name val="Calibri"/>
      <family val="2"/>
      <scheme val="minor"/>
    </font>
    <font>
      <sz val="11"/>
      <color theme="1"/>
      <name val="Calibri"/>
      <family val="2"/>
      <scheme val="minor"/>
    </font>
    <font>
      <sz val="10"/>
      <name val="Arial"/>
      <family val="2"/>
    </font>
    <font>
      <sz val="12"/>
      <name val="VNtimes new roman"/>
      <family val="2"/>
    </font>
    <font>
      <sz val="10"/>
      <name val="Arial"/>
      <family val="2"/>
    </font>
    <font>
      <sz val="14"/>
      <name val="??"/>
      <family val="3"/>
      <charset val="129"/>
    </font>
    <font>
      <sz val="12"/>
      <name val="????"/>
      <charset val="136"/>
    </font>
    <font>
      <sz val="12"/>
      <name val="???"/>
      <family val="3"/>
    </font>
    <font>
      <sz val="10"/>
      <name val="???"/>
      <family val="3"/>
      <charset val="129"/>
    </font>
    <font>
      <b/>
      <u/>
      <sz val="14"/>
      <color indexed="8"/>
      <name val=".VnBook-AntiquaH"/>
      <family val="2"/>
    </font>
    <font>
      <sz val="10"/>
      <name val="VnTimes"/>
      <family val="2"/>
    </font>
    <font>
      <i/>
      <sz val="12"/>
      <color indexed="8"/>
      <name val=".VnBook-AntiquaH"/>
      <family val="2"/>
    </font>
    <font>
      <sz val="11"/>
      <color indexed="8"/>
      <name val="Calibri"/>
      <family val="2"/>
    </font>
    <font>
      <b/>
      <sz val="12"/>
      <color indexed="8"/>
      <name val=".VnBook-Antiqua"/>
      <family val="2"/>
    </font>
    <font>
      <i/>
      <sz val="12"/>
      <color indexed="8"/>
      <name val=".VnBook-Antiqua"/>
      <family val="2"/>
    </font>
    <font>
      <sz val="11"/>
      <color indexed="9"/>
      <name val="Calibri"/>
      <family val="2"/>
    </font>
    <font>
      <sz val="12"/>
      <name val="±¼¸²Ã¼"/>
      <family val="3"/>
      <charset val="129"/>
    </font>
    <font>
      <sz val="12"/>
      <name val="¹UAAA¼"/>
      <family val="3"/>
      <charset val="129"/>
    </font>
    <font>
      <sz val="11"/>
      <color indexed="20"/>
      <name val="Calibri"/>
      <family val="2"/>
    </font>
    <font>
      <sz val="12"/>
      <name val="µ¸¿òÃ¼"/>
      <family val="3"/>
      <charset val="129"/>
    </font>
    <font>
      <sz val="10"/>
      <name val="Helv"/>
    </font>
    <font>
      <b/>
      <sz val="11"/>
      <color indexed="52"/>
      <name val="Calibri"/>
      <family val="2"/>
    </font>
    <font>
      <b/>
      <sz val="10"/>
      <name val="Helv"/>
    </font>
    <font>
      <b/>
      <sz val="11"/>
      <color indexed="9"/>
      <name val="Calibri"/>
      <family val="2"/>
    </font>
    <font>
      <sz val="10"/>
      <name val="VNI-Aptima"/>
    </font>
    <font>
      <sz val="11"/>
      <color indexed="8"/>
      <name val="Arial"/>
      <family val="2"/>
    </font>
    <font>
      <sz val="10"/>
      <name val="Times New Roman"/>
      <family val="1"/>
    </font>
    <font>
      <sz val="10"/>
      <color indexed="8"/>
      <name val="Arial"/>
      <family val="2"/>
    </font>
    <font>
      <sz val="12"/>
      <name val="Arial"/>
      <family val="2"/>
    </font>
    <font>
      <i/>
      <sz val="11"/>
      <color indexed="23"/>
      <name val="Calibri"/>
      <family val="2"/>
    </font>
    <font>
      <sz val="18"/>
      <color indexed="24"/>
      <name val="Times New Roman"/>
      <family val="1"/>
    </font>
    <font>
      <sz val="8"/>
      <color indexed="24"/>
      <name val="Times New Roman"/>
      <family val="1"/>
    </font>
    <font>
      <i/>
      <sz val="12"/>
      <color indexed="24"/>
      <name val="Times New Roman"/>
      <family val="1"/>
    </font>
    <font>
      <sz val="12"/>
      <color indexed="24"/>
      <name val="Arial"/>
      <family val="2"/>
    </font>
    <font>
      <sz val="12"/>
      <color indexed="24"/>
      <name val="Times New Roman"/>
      <family val="1"/>
    </font>
    <font>
      <sz val="8"/>
      <color indexed="24"/>
      <name val="Arial"/>
      <family val="2"/>
    </font>
    <font>
      <i/>
      <sz val="12"/>
      <color indexed="24"/>
      <name val="Arial"/>
      <family val="2"/>
    </font>
    <font>
      <sz val="11"/>
      <color indexed="17"/>
      <name val="Calibri"/>
      <family val="2"/>
    </font>
    <font>
      <sz val="8"/>
      <name val="Arial"/>
      <family val="2"/>
    </font>
    <font>
      <b/>
      <sz val="12"/>
      <name val=".VnBook-AntiquaH"/>
      <family val="2"/>
    </font>
    <font>
      <b/>
      <sz val="12"/>
      <name val="Helv"/>
    </font>
    <font>
      <b/>
      <sz val="12"/>
      <name val="Arial"/>
      <family val="2"/>
    </font>
    <font>
      <b/>
      <sz val="15"/>
      <color indexed="56"/>
      <name val="Calibri"/>
      <family val="2"/>
    </font>
    <font>
      <b/>
      <sz val="18"/>
      <name val="Arial"/>
      <family val="2"/>
    </font>
    <font>
      <b/>
      <sz val="13"/>
      <color indexed="56"/>
      <name val="Calibri"/>
      <family val="2"/>
    </font>
    <font>
      <b/>
      <sz val="11"/>
      <color indexed="56"/>
      <name val="Calibri"/>
      <family val="2"/>
    </font>
    <font>
      <b/>
      <sz val="10"/>
      <name val=".VnTime"/>
      <family val="2"/>
    </font>
    <font>
      <b/>
      <sz val="14"/>
      <name val=".VnTimeH"/>
      <family val="2"/>
    </font>
    <font>
      <sz val="11"/>
      <color indexed="62"/>
      <name val="Calibri"/>
      <family val="2"/>
    </font>
    <font>
      <sz val="10"/>
      <name val="MS Sans Serif"/>
      <family val="2"/>
    </font>
    <font>
      <sz val="11"/>
      <color indexed="52"/>
      <name val="Calibri"/>
      <family val="2"/>
    </font>
    <font>
      <b/>
      <sz val="11"/>
      <name val="Helv"/>
    </font>
    <font>
      <sz val="11"/>
      <color indexed="60"/>
      <name val="Calibri"/>
      <family val="2"/>
    </font>
    <font>
      <sz val="7"/>
      <name val="Small Fonts"/>
      <family val="2"/>
    </font>
    <font>
      <b/>
      <sz val="12"/>
      <name val="VN-NTime"/>
      <family val="2"/>
    </font>
    <font>
      <sz val="12"/>
      <name val="바탕체"/>
      <family val="1"/>
      <charset val="129"/>
    </font>
    <font>
      <sz val="14"/>
      <name val="Times New Roman"/>
      <family val="1"/>
    </font>
    <font>
      <b/>
      <sz val="11"/>
      <name val="Arial"/>
      <family val="2"/>
    </font>
    <font>
      <b/>
      <sz val="11"/>
      <color indexed="63"/>
      <name val="Calibri"/>
      <family val="2"/>
    </font>
    <font>
      <sz val="12"/>
      <color indexed="8"/>
      <name val="Times New Roman"/>
      <family val="1"/>
    </font>
    <font>
      <sz val="12"/>
      <name val="Helv"/>
      <family val="2"/>
    </font>
    <font>
      <b/>
      <sz val="10"/>
      <name val="MS Sans Serif"/>
      <family val="2"/>
    </font>
    <font>
      <sz val="10"/>
      <name val=".VnTime"/>
      <family val="2"/>
    </font>
    <font>
      <sz val="12"/>
      <name val=".VnTime"/>
      <family val="2"/>
    </font>
    <font>
      <sz val="13"/>
      <name val=".VnTime"/>
      <family val="2"/>
    </font>
    <font>
      <sz val="12"/>
      <name val="VNTime"/>
      <family val="2"/>
    </font>
    <font>
      <sz val="12"/>
      <name val="VNTime"/>
    </font>
    <font>
      <sz val="14"/>
      <name val=".Vn3DH"/>
      <family val="2"/>
    </font>
    <font>
      <b/>
      <sz val="18"/>
      <color indexed="56"/>
      <name val="Cambria"/>
      <family val="2"/>
    </font>
    <font>
      <b/>
      <sz val="11"/>
      <color indexed="8"/>
      <name val="Calibri"/>
      <family val="2"/>
    </font>
    <font>
      <sz val="10"/>
      <name val="VNtimes new roman"/>
      <family val="2"/>
    </font>
    <font>
      <b/>
      <sz val="8"/>
      <name val="VN Helvetica"/>
    </font>
    <font>
      <b/>
      <sz val="12"/>
      <name val=".VnTime"/>
      <family val="2"/>
    </font>
    <font>
      <b/>
      <sz val="10"/>
      <name val="VN AvantGBook"/>
    </font>
    <font>
      <b/>
      <sz val="16"/>
      <name val=".VnTime"/>
      <family val="2"/>
    </font>
    <font>
      <sz val="9"/>
      <name val=".VnTime"/>
      <family val="2"/>
    </font>
    <font>
      <sz val="11"/>
      <color indexed="10"/>
      <name val="Calibri"/>
      <family val="2"/>
    </font>
    <font>
      <sz val="14"/>
      <name val=".VnArial"/>
      <family val="2"/>
    </font>
    <font>
      <sz val="16"/>
      <name val="AngsanaUPC"/>
      <family val="3"/>
    </font>
    <font>
      <sz val="14"/>
      <name val="뼻뮝"/>
      <family val="3"/>
      <charset val="129"/>
    </font>
    <font>
      <sz val="12"/>
      <name val="바탕체"/>
      <family val="3"/>
    </font>
    <font>
      <sz val="12"/>
      <name val="뼻뮝"/>
      <family val="1"/>
      <charset val="129"/>
    </font>
    <font>
      <sz val="9"/>
      <name val="Arial"/>
      <family val="2"/>
    </font>
    <font>
      <sz val="10"/>
      <name val="Helv"/>
      <family val="2"/>
    </font>
    <font>
      <sz val="10"/>
      <name val="굴림체"/>
      <family val="3"/>
      <charset val="129"/>
    </font>
    <font>
      <sz val="10"/>
      <name val=".VnArial"/>
      <family val="1"/>
    </font>
    <font>
      <sz val="12"/>
      <name val="Courier"/>
      <family val="3"/>
    </font>
    <font>
      <sz val="10"/>
      <name val=" "/>
      <family val="1"/>
      <charset val="136"/>
    </font>
    <font>
      <sz val="12"/>
      <name val="Times New Roman"/>
      <family val="1"/>
    </font>
    <font>
      <sz val="8"/>
      <name val="Times New Roman"/>
      <family val="1"/>
    </font>
    <font>
      <sz val="10"/>
      <name val="Arial"/>
      <family val="2"/>
      <charset val="163"/>
    </font>
    <font>
      <sz val="9"/>
      <name val="Times New Roman"/>
      <family val="1"/>
    </font>
    <font>
      <b/>
      <sz val="12"/>
      <name val="Times New Roman"/>
      <family val="1"/>
    </font>
    <font>
      <i/>
      <sz val="12"/>
      <name val="Times New Roman"/>
      <family val="1"/>
    </font>
    <font>
      <b/>
      <i/>
      <sz val="12"/>
      <name val="Times New Roman"/>
      <family val="1"/>
    </font>
    <font>
      <i/>
      <sz val="10"/>
      <name val="Times New Roman"/>
      <family val="1"/>
    </font>
    <font>
      <b/>
      <sz val="10"/>
      <name val="Times New Roman"/>
      <family val="1"/>
    </font>
    <font>
      <sz val="10"/>
      <color indexed="10"/>
      <name val="Times New Roman"/>
      <family val="1"/>
    </font>
    <font>
      <i/>
      <sz val="10"/>
      <name val="Arial"/>
      <family val="2"/>
    </font>
    <font>
      <b/>
      <i/>
      <sz val="10"/>
      <name val="Times New Roman"/>
      <family val="1"/>
    </font>
    <font>
      <sz val="11"/>
      <name val="Times New Roman"/>
      <family val="1"/>
    </font>
    <font>
      <i/>
      <sz val="11"/>
      <name val="Times New Roman"/>
      <family val="1"/>
    </font>
    <font>
      <sz val="10"/>
      <color indexed="36"/>
      <name val="Arial"/>
      <family val="2"/>
    </font>
    <font>
      <sz val="12"/>
      <color indexed="36"/>
      <name val="Times New Roman"/>
      <family val="1"/>
    </font>
    <font>
      <sz val="11"/>
      <color indexed="36"/>
      <name val="Times New Roman"/>
      <family val="1"/>
    </font>
    <font>
      <i/>
      <sz val="11"/>
      <color indexed="36"/>
      <name val="Times New Roman"/>
      <family val="1"/>
    </font>
    <font>
      <b/>
      <sz val="11"/>
      <name val="Times New Roman"/>
      <family val="1"/>
    </font>
    <font>
      <b/>
      <sz val="11"/>
      <color indexed="36"/>
      <name val="Times New Roman"/>
      <family val="1"/>
    </font>
    <font>
      <b/>
      <i/>
      <sz val="11"/>
      <name val="Times New Roman"/>
      <family val="1"/>
    </font>
    <font>
      <b/>
      <i/>
      <sz val="11"/>
      <color indexed="36"/>
      <name val="Times New Roman"/>
      <family val="1"/>
    </font>
    <font>
      <sz val="11"/>
      <name val="Calibri"/>
      <family val="2"/>
    </font>
    <font>
      <sz val="9"/>
      <color indexed="81"/>
      <name val="Tahoma"/>
      <family val="2"/>
    </font>
    <font>
      <b/>
      <sz val="9"/>
      <color indexed="81"/>
      <name val="Tahoma"/>
      <family val="2"/>
    </font>
    <font>
      <sz val="10"/>
      <name val="Arial"/>
      <family val="2"/>
    </font>
    <font>
      <sz val="10"/>
      <name val="Arial"/>
      <family val="2"/>
    </font>
    <font>
      <b/>
      <sz val="12"/>
      <color indexed="56"/>
      <name val="Times New Roman"/>
      <family val="1"/>
    </font>
    <font>
      <sz val="12"/>
      <color indexed="56"/>
      <name val="Calibri"/>
      <family val="2"/>
    </font>
    <font>
      <sz val="11"/>
      <color indexed="56"/>
      <name val="Times New Roman"/>
      <family val="1"/>
    </font>
    <font>
      <i/>
      <sz val="11"/>
      <color indexed="56"/>
      <name val="Times New Roman"/>
      <family val="1"/>
    </font>
    <font>
      <sz val="12"/>
      <color indexed="10"/>
      <name val="Times New Roman"/>
      <family val="1"/>
    </font>
    <font>
      <sz val="10"/>
      <name val="Arial"/>
      <family val="2"/>
    </font>
    <font>
      <i/>
      <sz val="12"/>
      <name val="Arial"/>
      <family val="2"/>
    </font>
    <font>
      <b/>
      <sz val="14"/>
      <name val="Arial"/>
      <family val="2"/>
    </font>
    <font>
      <sz val="11"/>
      <color theme="1"/>
      <name val="Arial"/>
      <family val="2"/>
    </font>
    <font>
      <b/>
      <sz val="10"/>
      <name val="Arial"/>
      <family val="2"/>
    </font>
    <font>
      <b/>
      <i/>
      <sz val="10"/>
      <name val="Arial"/>
      <family val="2"/>
    </font>
    <font>
      <sz val="10"/>
      <name val="Arial"/>
      <family val="2"/>
    </font>
    <font>
      <sz val="11"/>
      <color theme="1"/>
      <name val="Calibri"/>
      <family val="2"/>
      <charset val="163"/>
      <scheme val="minor"/>
    </font>
    <font>
      <b/>
      <sz val="13"/>
      <name val="Arial"/>
      <family val="2"/>
    </font>
    <font>
      <sz val="10"/>
      <name val="Arial"/>
      <family val="2"/>
    </font>
    <font>
      <sz val="11"/>
      <color rgb="FF000000"/>
      <name val="Calibri"/>
      <family val="2"/>
      <charset val="204"/>
    </font>
    <font>
      <i/>
      <sz val="12"/>
      <name val="Times New Roman"/>
      <family val="1"/>
      <charset val="163"/>
    </font>
    <font>
      <b/>
      <sz val="11"/>
      <name val="Calibri"/>
      <family val="2"/>
    </font>
    <font>
      <b/>
      <vertAlign val="superscript"/>
      <sz val="12"/>
      <name val="Times New Roman"/>
      <family val="1"/>
    </font>
    <font>
      <vertAlign val="superscript"/>
      <sz val="12"/>
      <name val="Times New Roman"/>
      <family val="1"/>
    </font>
    <font>
      <b/>
      <sz val="10"/>
      <color rgb="FF000000"/>
      <name val="Arial"/>
      <family val="2"/>
    </font>
    <font>
      <sz val="10"/>
      <color rgb="FF000000"/>
      <name val="Arial"/>
      <family val="2"/>
    </font>
    <font>
      <b/>
      <i/>
      <sz val="10"/>
      <color rgb="FF000000"/>
      <name val="Arial"/>
      <family val="2"/>
    </font>
    <font>
      <i/>
      <sz val="10"/>
      <color rgb="FF000000"/>
      <name val="Arial"/>
      <family val="2"/>
    </font>
    <font>
      <b/>
      <sz val="10"/>
      <color rgb="FF000000"/>
      <name val="Times New Roman"/>
      <family val="1"/>
    </font>
    <font>
      <sz val="10"/>
      <color rgb="FF000000"/>
      <name val="Times New Roman"/>
      <family val="1"/>
    </font>
    <font>
      <b/>
      <i/>
      <sz val="10"/>
      <color rgb="FF000000"/>
      <name val="Times New Roman"/>
      <family val="1"/>
    </font>
    <font>
      <i/>
      <sz val="10"/>
      <color rgb="FF000000"/>
      <name val="Times New Roman"/>
      <family val="1"/>
    </font>
    <font>
      <sz val="8"/>
      <name val="Arial"/>
      <family val="2"/>
    </font>
  </fonts>
  <fills count="41">
    <fill>
      <patternFill patternType="none"/>
    </fill>
    <fill>
      <patternFill patternType="gray125"/>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0"/>
        <bgColor indexed="64"/>
      </patternFill>
    </fill>
    <fill>
      <patternFill patternType="solid">
        <fgColor indexed="43"/>
      </patternFill>
    </fill>
    <fill>
      <patternFill patternType="solid">
        <fgColor indexed="26"/>
      </patternFill>
    </fill>
    <fill>
      <patternFill patternType="solid">
        <fgColor indexed="58"/>
        <bgColor indexed="64"/>
      </patternFill>
    </fill>
    <fill>
      <patternFill patternType="solid">
        <fgColor indexed="35"/>
        <bgColor indexed="64"/>
      </patternFill>
    </fill>
    <fill>
      <patternFill patternType="gray125">
        <fgColor indexed="35"/>
      </patternFill>
    </fill>
    <fill>
      <patternFill patternType="solid">
        <fgColor indexed="26"/>
        <bgColor indexed="9"/>
      </patternFill>
    </fill>
    <fill>
      <patternFill patternType="solid">
        <fgColor indexed="9"/>
        <bgColor indexed="10"/>
      </patternFill>
    </fill>
    <fill>
      <patternFill patternType="solid">
        <fgColor indexed="51"/>
        <bgColor indexed="64"/>
      </patternFill>
    </fill>
    <fill>
      <patternFill patternType="solid">
        <fgColor indexed="47"/>
        <bgColor indexed="64"/>
      </patternFill>
    </fill>
    <fill>
      <patternFill patternType="solid">
        <fgColor indexed="27"/>
        <bgColor indexed="64"/>
      </patternFill>
    </fill>
    <fill>
      <patternFill patternType="solid">
        <fgColor indexed="13"/>
        <bgColor indexed="64"/>
      </patternFill>
    </fill>
    <fill>
      <patternFill patternType="solid">
        <fgColor indexed="10"/>
        <bgColor indexed="64"/>
      </patternFill>
    </fill>
    <fill>
      <patternFill patternType="solid">
        <fgColor rgb="FFFFFF00"/>
        <bgColor indexed="64"/>
      </patternFill>
    </fill>
    <fill>
      <patternFill patternType="solid">
        <fgColor rgb="FFFFC000"/>
        <bgColor indexed="64"/>
      </patternFill>
    </fill>
    <fill>
      <patternFill patternType="solid">
        <fgColor rgb="FFFFFFFF"/>
        <bgColor indexed="64"/>
      </patternFill>
    </fill>
    <fill>
      <patternFill patternType="solid">
        <fgColor theme="0"/>
        <bgColor indexed="64"/>
      </patternFill>
    </fill>
  </fills>
  <borders count="61">
    <border>
      <left/>
      <right/>
      <top/>
      <bottom/>
      <diagonal/>
    </border>
    <border>
      <left style="thin">
        <color indexed="64"/>
      </left>
      <right style="thin">
        <color indexed="64"/>
      </right>
      <top style="double">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medium">
        <color indexed="0"/>
      </right>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bottom style="hair">
        <color indexed="8"/>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auto="1"/>
      </left>
      <right style="thin">
        <color auto="1"/>
      </right>
      <top style="hair">
        <color auto="1"/>
      </top>
      <bottom style="hair">
        <color auto="1"/>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hair">
        <color auto="1"/>
      </top>
      <bottom style="thin">
        <color indexed="64"/>
      </bottom>
      <diagonal/>
    </border>
    <border>
      <left style="thin">
        <color auto="1"/>
      </left>
      <right style="thin">
        <color auto="1"/>
      </right>
      <top style="hair">
        <color auto="1"/>
      </top>
      <bottom style="hair">
        <color auto="1"/>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hair">
        <color auto="1"/>
      </top>
      <bottom/>
      <diagonal/>
    </border>
    <border>
      <left style="thin">
        <color indexed="8"/>
      </left>
      <right style="thin">
        <color indexed="8"/>
      </right>
      <top style="hair">
        <color indexed="8"/>
      </top>
      <bottom style="thin">
        <color indexed="64"/>
      </bottom>
      <diagonal/>
    </border>
    <border>
      <left style="thin">
        <color indexed="64"/>
      </left>
      <right style="thin">
        <color indexed="64"/>
      </right>
      <top style="hair">
        <color indexed="8"/>
      </top>
      <bottom style="hair">
        <color indexed="8"/>
      </bottom>
      <diagonal/>
    </border>
    <border>
      <left style="thin">
        <color auto="1"/>
      </left>
      <right style="thin">
        <color auto="1"/>
      </right>
      <top style="hair">
        <color indexed="8"/>
      </top>
      <bottom style="hair">
        <color indexed="8"/>
      </bottom>
      <diagonal/>
    </border>
    <border>
      <left style="thin">
        <color auto="1"/>
      </left>
      <right style="thin">
        <color auto="1"/>
      </right>
      <top style="hair">
        <color indexed="8"/>
      </top>
      <bottom style="thin">
        <color indexed="64"/>
      </bottom>
      <diagonal/>
    </border>
  </borders>
  <cellStyleXfs count="6962">
    <xf numFmtId="187" fontId="0" fillId="0" borderId="0"/>
    <xf numFmtId="167" fontId="5" fillId="0" borderId="1" applyFont="0" applyBorder="0"/>
    <xf numFmtId="168" fontId="6" fillId="0" borderId="0" applyFont="0" applyFill="0" applyBorder="0" applyAlignment="0" applyProtection="0"/>
    <xf numFmtId="187" fontId="7" fillId="0" borderId="0" applyFont="0" applyFill="0" applyBorder="0" applyAlignment="0" applyProtection="0"/>
    <xf numFmtId="169" fontId="6"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164" fontId="8" fillId="0" borderId="0" applyFont="0" applyFill="0" applyBorder="0" applyAlignment="0" applyProtection="0"/>
    <xf numFmtId="9" fontId="9" fillId="0" borderId="0" applyFont="0" applyFill="0" applyBorder="0" applyAlignment="0" applyProtection="0"/>
    <xf numFmtId="187" fontId="10" fillId="0" borderId="0"/>
    <xf numFmtId="187" fontId="11" fillId="2" borderId="0"/>
    <xf numFmtId="187" fontId="12" fillId="0" borderId="0"/>
    <xf numFmtId="187" fontId="13" fillId="2" borderId="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3"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4"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5"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7"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4" fillId="8" borderId="0" applyNumberFormat="0" applyBorder="0" applyAlignment="0" applyProtection="0"/>
    <xf numFmtId="187" fontId="15" fillId="2" borderId="0"/>
    <xf numFmtId="187" fontId="16" fillId="0" borderId="0">
      <alignment wrapText="1"/>
    </xf>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0"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11"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6"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9"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4" fillId="12"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3"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0"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1"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6"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7"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8"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9"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4"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15"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87" fontId="17" fillId="20" borderId="0" applyNumberFormat="0" applyBorder="0" applyAlignment="0" applyProtection="0"/>
    <xf numFmtId="170" fontId="18" fillId="0" borderId="0" applyFont="0" applyFill="0" applyBorder="0" applyAlignment="0" applyProtection="0"/>
    <xf numFmtId="187" fontId="19" fillId="0" borderId="0" applyFont="0" applyFill="0" applyBorder="0" applyAlignment="0" applyProtection="0"/>
    <xf numFmtId="171" fontId="18" fillId="0" borderId="0" applyFont="0" applyFill="0" applyBorder="0" applyAlignment="0" applyProtection="0"/>
    <xf numFmtId="187" fontId="19" fillId="0" borderId="0" applyFont="0" applyFill="0" applyBorder="0" applyAlignment="0" applyProtection="0"/>
    <xf numFmtId="172" fontId="18" fillId="0" borderId="0" applyFont="0" applyFill="0" applyBorder="0" applyAlignment="0" applyProtection="0"/>
    <xf numFmtId="187" fontId="19" fillId="0" borderId="0" applyFont="0" applyFill="0" applyBorder="0" applyAlignment="0" applyProtection="0"/>
    <xf numFmtId="173" fontId="18" fillId="0" borderId="0" applyFont="0" applyFill="0" applyBorder="0" applyAlignment="0" applyProtection="0"/>
    <xf numFmtId="187" fontId="19" fillId="0" borderId="0" applyFont="0" applyFill="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20" fillId="4" borderId="0" applyNumberFormat="0" applyBorder="0" applyAlignment="0" applyProtection="0"/>
    <xf numFmtId="187" fontId="19" fillId="0" borderId="0"/>
    <xf numFmtId="187" fontId="21" fillId="0" borderId="0"/>
    <xf numFmtId="187" fontId="19" fillId="0" borderId="0"/>
    <xf numFmtId="187" fontId="4"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87" fontId="6" fillId="0" borderId="0" applyFill="0" applyBorder="0" applyAlignment="0"/>
    <xf numFmtId="174" fontId="22" fillId="0" borderId="0" applyFill="0" applyBorder="0" applyAlignment="0"/>
    <xf numFmtId="175" fontId="22" fillId="0" borderId="0" applyFill="0" applyBorder="0" applyAlignment="0"/>
    <xf numFmtId="176" fontId="22" fillId="0" borderId="0" applyFill="0" applyBorder="0" applyAlignment="0"/>
    <xf numFmtId="177" fontId="4"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7" fontId="6" fillId="0" borderId="0" applyFill="0" applyBorder="0" applyAlignment="0"/>
    <xf numFmtId="178" fontId="22" fillId="0" borderId="0" applyFill="0" applyBorder="0" applyAlignment="0"/>
    <xf numFmtId="179" fontId="22" fillId="0" borderId="0" applyFill="0" applyBorder="0" applyAlignment="0"/>
    <xf numFmtId="174" fontId="22" fillId="0" borderId="0" applyFill="0" applyBorder="0" applyAlignment="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3" fillId="21" borderId="2" applyNumberFormat="0" applyAlignment="0" applyProtection="0"/>
    <xf numFmtId="187" fontId="24" fillId="0" borderId="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87" fontId="25" fillId="22" borderId="3" applyNumberFormat="0" applyAlignment="0" applyProtection="0"/>
    <xf numFmtId="1" fontId="26" fillId="0" borderId="4" applyBorder="0"/>
    <xf numFmtId="43" fontId="4" fillId="0" borderId="0" applyFont="0" applyFill="0" applyBorder="0" applyAlignment="0" applyProtection="0"/>
    <xf numFmtId="178" fontId="2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7"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92" fillId="0" borderId="0" applyFont="0" applyFill="0" applyBorder="0" applyAlignment="0" applyProtection="0"/>
    <xf numFmtId="43" fontId="6" fillId="0" borderId="0" applyFont="0" applyFill="0" applyBorder="0" applyAlignment="0" applyProtection="0"/>
    <xf numFmtId="43" fontId="92"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4" fillId="0" borderId="0" applyFont="0" applyFill="0" applyBorder="0" applyAlignment="0" applyProtection="0"/>
    <xf numFmtId="43" fontId="115" fillId="0" borderId="0" applyFont="0" applyFill="0" applyBorder="0" applyAlignment="0" applyProtection="0"/>
    <xf numFmtId="43" fontId="116" fillId="0" borderId="0" applyFont="0" applyFill="0" applyBorder="0" applyAlignment="0" applyProtection="0"/>
    <xf numFmtId="43" fontId="12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80" fontId="28" fillId="0" borderId="0"/>
    <xf numFmtId="3" fontId="6" fillId="0" borderId="0" applyFont="0" applyFill="0" applyBorder="0" applyAlignment="0" applyProtection="0"/>
    <xf numFmtId="174" fontId="22" fillId="0" borderId="0" applyFont="0" applyFill="0" applyBorder="0" applyAlignment="0" applyProtection="0"/>
    <xf numFmtId="181" fontId="6" fillId="0" borderId="0" applyFont="0" applyFill="0" applyBorder="0" applyAlignment="0" applyProtection="0"/>
    <xf numFmtId="182" fontId="6" fillId="0" borderId="0"/>
    <xf numFmtId="187" fontId="6" fillId="0" borderId="0" applyFont="0" applyFill="0" applyBorder="0" applyAlignment="0" applyProtection="0"/>
    <xf numFmtId="14" fontId="29" fillId="0" borderId="0" applyFill="0" applyBorder="0" applyAlignment="0"/>
    <xf numFmtId="187" fontId="30" fillId="0" borderId="0" applyProtection="0"/>
    <xf numFmtId="183" fontId="6" fillId="0" borderId="5">
      <alignment vertical="center"/>
    </xf>
    <xf numFmtId="184" fontId="6" fillId="0" borderId="0" applyFont="0" applyFill="0" applyBorder="0" applyAlignment="0" applyProtection="0"/>
    <xf numFmtId="185" fontId="6" fillId="0" borderId="0" applyFont="0" applyFill="0" applyBorder="0" applyAlignment="0" applyProtection="0"/>
    <xf numFmtId="186" fontId="6" fillId="0" borderId="0"/>
    <xf numFmtId="178" fontId="22" fillId="0" borderId="0" applyFill="0" applyBorder="0" applyAlignment="0"/>
    <xf numFmtId="174" fontId="22" fillId="0" borderId="0" applyFill="0" applyBorder="0" applyAlignment="0"/>
    <xf numFmtId="178" fontId="22" fillId="0" borderId="0" applyFill="0" applyBorder="0" applyAlignment="0"/>
    <xf numFmtId="179" fontId="22" fillId="0" borderId="0" applyFill="0" applyBorder="0" applyAlignment="0"/>
    <xf numFmtId="174" fontId="22" fillId="0" borderId="0" applyFill="0" applyBorder="0" applyAlignment="0"/>
    <xf numFmtId="187" fontId="6" fillId="0" borderId="0" applyFont="0" applyFill="0" applyBorder="0" applyAlignment="0" applyProtection="0"/>
    <xf numFmtId="187" fontId="14" fillId="0" borderId="0"/>
    <xf numFmtId="187" fontId="31" fillId="0" borderId="0" applyNumberFormat="0" applyFill="0" applyBorder="0" applyAlignment="0" applyProtection="0"/>
    <xf numFmtId="187" fontId="31" fillId="0" borderId="0" applyNumberFormat="0" applyFill="0" applyBorder="0" applyAlignment="0" applyProtection="0"/>
    <xf numFmtId="187" fontId="31" fillId="0" borderId="0" applyNumberFormat="0" applyFill="0" applyBorder="0" applyAlignment="0" applyProtection="0"/>
    <xf numFmtId="187" fontId="32" fillId="0" borderId="0" applyProtection="0"/>
    <xf numFmtId="187" fontId="33" fillId="0" borderId="0" applyProtection="0"/>
    <xf numFmtId="187" fontId="34" fillId="0" borderId="0" applyProtection="0"/>
    <xf numFmtId="187" fontId="35" fillId="0" borderId="0" applyProtection="0"/>
    <xf numFmtId="187" fontId="36" fillId="0" borderId="0" applyNumberFormat="0" applyFont="0" applyFill="0" applyBorder="0" applyAlignment="0" applyProtection="0"/>
    <xf numFmtId="187" fontId="37" fillId="0" borderId="0" applyProtection="0"/>
    <xf numFmtId="187" fontId="38" fillId="0" borderId="0" applyProtection="0"/>
    <xf numFmtId="2" fontId="6" fillId="0" borderId="0" applyFont="0" applyFill="0" applyBorder="0" applyAlignment="0" applyProtection="0"/>
    <xf numFmtId="187" fontId="39" fillId="5" borderId="0" applyNumberFormat="0" applyBorder="0" applyAlignment="0" applyProtection="0"/>
    <xf numFmtId="187" fontId="39" fillId="5" borderId="0" applyNumberFormat="0" applyBorder="0" applyAlignment="0" applyProtection="0"/>
    <xf numFmtId="187" fontId="39" fillId="5" borderId="0" applyNumberFormat="0" applyBorder="0" applyAlignment="0" applyProtection="0"/>
    <xf numFmtId="38" fontId="40" fillId="23" borderId="0" applyNumberFormat="0" applyBorder="0" applyAlignment="0" applyProtection="0"/>
    <xf numFmtId="187" fontId="41" fillId="0" borderId="0" applyNumberFormat="0" applyFont="0" applyBorder="0" applyAlignment="0">
      <alignment horizontal="left" vertical="center"/>
    </xf>
    <xf numFmtId="187" fontId="42" fillId="0" borderId="0">
      <alignment horizontal="left"/>
    </xf>
    <xf numFmtId="187" fontId="43" fillId="0" borderId="6" applyNumberFormat="0" applyAlignment="0" applyProtection="0">
      <alignment horizontal="left" vertical="center"/>
    </xf>
    <xf numFmtId="187" fontId="43" fillId="0" borderId="7">
      <alignment horizontal="left" vertical="center"/>
    </xf>
    <xf numFmtId="187" fontId="44" fillId="0" borderId="8" applyNumberFormat="0" applyFill="0" applyAlignment="0" applyProtection="0"/>
    <xf numFmtId="187" fontId="44" fillId="0" borderId="8" applyNumberFormat="0" applyFill="0" applyAlignment="0" applyProtection="0"/>
    <xf numFmtId="187" fontId="44" fillId="0" borderId="8" applyNumberFormat="0" applyFill="0" applyAlignment="0" applyProtection="0"/>
    <xf numFmtId="187" fontId="46" fillId="0" borderId="9" applyNumberFormat="0" applyFill="0" applyAlignment="0" applyProtection="0"/>
    <xf numFmtId="187" fontId="46" fillId="0" borderId="9" applyNumberFormat="0" applyFill="0" applyAlignment="0" applyProtection="0"/>
    <xf numFmtId="187" fontId="46" fillId="0" borderId="9" applyNumberFormat="0" applyFill="0" applyAlignment="0" applyProtection="0"/>
    <xf numFmtId="187" fontId="47" fillId="0" borderId="10" applyNumberFormat="0" applyFill="0" applyAlignment="0" applyProtection="0"/>
    <xf numFmtId="187" fontId="47" fillId="0" borderId="10" applyNumberFormat="0" applyFill="0" applyAlignment="0" applyProtection="0"/>
    <xf numFmtId="187" fontId="47" fillId="0" borderId="10" applyNumberFormat="0" applyFill="0" applyAlignment="0" applyProtection="0"/>
    <xf numFmtId="187" fontId="47" fillId="0" borderId="0" applyNumberFormat="0" applyFill="0" applyBorder="0" applyAlignment="0" applyProtection="0"/>
    <xf numFmtId="187" fontId="47" fillId="0" borderId="0" applyNumberFormat="0" applyFill="0" applyBorder="0" applyAlignment="0" applyProtection="0"/>
    <xf numFmtId="187" fontId="47" fillId="0" borderId="0" applyNumberFormat="0" applyFill="0" applyBorder="0" applyAlignment="0" applyProtection="0"/>
    <xf numFmtId="187" fontId="45" fillId="0" borderId="0" applyProtection="0"/>
    <xf numFmtId="187" fontId="43" fillId="0" borderId="0" applyProtection="0"/>
    <xf numFmtId="5" fontId="48" fillId="24" borderId="11" applyNumberFormat="0" applyAlignment="0">
      <alignment horizontal="left" vertical="top"/>
    </xf>
    <xf numFmtId="49" fontId="49" fillId="0" borderId="11">
      <alignment vertical="center"/>
    </xf>
    <xf numFmtId="187" fontId="50" fillId="8" borderId="2" applyNumberFormat="0" applyAlignment="0" applyProtection="0"/>
    <xf numFmtId="10" fontId="40" fillId="23" borderId="11" applyNumberFormat="0" applyBorder="0" applyAlignment="0" applyProtection="0"/>
    <xf numFmtId="187" fontId="50" fillId="8" borderId="2" applyNumberFormat="0" applyAlignment="0" applyProtection="0"/>
    <xf numFmtId="187" fontId="50" fillId="8" borderId="2" applyNumberFormat="0" applyAlignment="0" applyProtection="0"/>
    <xf numFmtId="187" fontId="51" fillId="0" borderId="0"/>
    <xf numFmtId="187" fontId="51" fillId="0" borderId="0"/>
    <xf numFmtId="178" fontId="22" fillId="0" borderId="0" applyFill="0" applyBorder="0" applyAlignment="0"/>
    <xf numFmtId="174" fontId="22" fillId="0" borderId="0" applyFill="0" applyBorder="0" applyAlignment="0"/>
    <xf numFmtId="178" fontId="22" fillId="0" borderId="0" applyFill="0" applyBorder="0" applyAlignment="0"/>
    <xf numFmtId="179" fontId="22" fillId="0" borderId="0" applyFill="0" applyBorder="0" applyAlignment="0"/>
    <xf numFmtId="174" fontId="22" fillId="0" borderId="0" applyFill="0" applyBorder="0" applyAlignment="0"/>
    <xf numFmtId="187" fontId="52" fillId="0" borderId="12" applyNumberFormat="0" applyFill="0" applyAlignment="0" applyProtection="0"/>
    <xf numFmtId="187" fontId="52" fillId="0" borderId="12" applyNumberFormat="0" applyFill="0" applyAlignment="0" applyProtection="0"/>
    <xf numFmtId="187" fontId="52" fillId="0" borderId="12" applyNumberFormat="0" applyFill="0" applyAlignment="0" applyProtection="0"/>
    <xf numFmtId="38" fontId="51" fillId="0" borderId="0" applyFont="0" applyFill="0" applyBorder="0" applyAlignment="0" applyProtection="0"/>
    <xf numFmtId="40" fontId="51" fillId="0" borderId="0" applyFont="0" applyFill="0" applyBorder="0" applyAlignment="0" applyProtection="0"/>
    <xf numFmtId="187" fontId="53" fillId="0" borderId="13"/>
    <xf numFmtId="188" fontId="51" fillId="0" borderId="0" applyFont="0" applyFill="0" applyBorder="0" applyAlignment="0" applyProtection="0"/>
    <xf numFmtId="189" fontId="51" fillId="0" borderId="0" applyFont="0" applyFill="0" applyBorder="0" applyAlignment="0" applyProtection="0"/>
    <xf numFmtId="190" fontId="6" fillId="0" borderId="0" applyFont="0" applyFill="0" applyBorder="0" applyAlignment="0" applyProtection="0"/>
    <xf numFmtId="191" fontId="6" fillId="0" borderId="0" applyFont="0" applyFill="0" applyBorder="0" applyAlignment="0" applyProtection="0"/>
    <xf numFmtId="187" fontId="30" fillId="0" borderId="0" applyNumberFormat="0" applyFont="0" applyFill="0" applyAlignment="0"/>
    <xf numFmtId="187" fontId="54" fillId="25" borderId="0" applyNumberFormat="0" applyBorder="0" applyAlignment="0" applyProtection="0"/>
    <xf numFmtId="187" fontId="54" fillId="25" borderId="0" applyNumberFormat="0" applyBorder="0" applyAlignment="0" applyProtection="0"/>
    <xf numFmtId="187" fontId="54" fillId="25" borderId="0" applyNumberFormat="0" applyBorder="0" applyAlignment="0" applyProtection="0"/>
    <xf numFmtId="187" fontId="28" fillId="0" borderId="0"/>
    <xf numFmtId="37" fontId="55" fillId="0" borderId="0"/>
    <xf numFmtId="187" fontId="56" fillId="0" borderId="11" applyNumberFormat="0" applyFont="0" applyFill="0" applyBorder="0" applyAlignment="0">
      <alignment horizontal="center"/>
    </xf>
    <xf numFmtId="187" fontId="4"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57" fillId="0" borderId="0"/>
    <xf numFmtId="187" fontId="6" fillId="0" borderId="0"/>
    <xf numFmtId="187" fontId="6" fillId="0" borderId="0"/>
    <xf numFmtId="187" fontId="125" fillId="0" borderId="0"/>
    <xf numFmtId="187" fontId="125"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4" fillId="0" borderId="0"/>
    <xf numFmtId="187" fontId="27" fillId="0" borderId="0"/>
    <xf numFmtId="187" fontId="4" fillId="0" borderId="0"/>
    <xf numFmtId="187" fontId="6" fillId="0" borderId="0"/>
    <xf numFmtId="187" fontId="6" fillId="0" borderId="0"/>
    <xf numFmtId="187" fontId="6" fillId="0" borderId="0"/>
    <xf numFmtId="187" fontId="4" fillId="0" borderId="0"/>
    <xf numFmtId="187" fontId="6" fillId="0" borderId="0"/>
    <xf numFmtId="187" fontId="6" fillId="0" borderId="0"/>
    <xf numFmtId="187" fontId="6" fillId="0" borderId="0"/>
    <xf numFmtId="187" fontId="6" fillId="0" borderId="0"/>
    <xf numFmtId="187" fontId="6" fillId="0" borderId="0"/>
    <xf numFmtId="187" fontId="4" fillId="0" borderId="0"/>
    <xf numFmtId="187" fontId="14" fillId="0" borderId="0"/>
    <xf numFmtId="187" fontId="14" fillId="0" borderId="0"/>
    <xf numFmtId="187" fontId="6" fillId="0" borderId="0"/>
    <xf numFmtId="187" fontId="6" fillId="0" borderId="0"/>
    <xf numFmtId="187" fontId="58" fillId="0" borderId="0"/>
    <xf numFmtId="187" fontId="6" fillId="0" borderId="0"/>
    <xf numFmtId="187" fontId="6" fillId="0" borderId="0"/>
    <xf numFmtId="187" fontId="6" fillId="0" borderId="0"/>
    <xf numFmtId="187" fontId="6" fillId="0" borderId="0"/>
    <xf numFmtId="187" fontId="6" fillId="0" borderId="0"/>
    <xf numFmtId="187" fontId="6" fillId="0" borderId="0"/>
    <xf numFmtId="187" fontId="14" fillId="0" borderId="0"/>
    <xf numFmtId="187" fontId="14" fillId="0" borderId="0"/>
    <xf numFmtId="187" fontId="6" fillId="0" borderId="0"/>
    <xf numFmtId="187" fontId="6" fillId="0" borderId="0"/>
    <xf numFmtId="187" fontId="6" fillId="0" borderId="0"/>
    <xf numFmtId="187" fontId="65" fillId="0" borderId="0"/>
    <xf numFmtId="187" fontId="64" fillId="0" borderId="0"/>
    <xf numFmtId="187" fontId="4"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4"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4"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6" fillId="26" borderId="14" applyNumberFormat="0" applyFont="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6" fillId="0" borderId="0" applyFont="0" applyFill="0" applyBorder="0" applyAlignment="0" applyProtection="0"/>
    <xf numFmtId="187" fontId="28" fillId="0" borderId="0"/>
    <xf numFmtId="187" fontId="60" fillId="21" borderId="15" applyNumberFormat="0" applyAlignment="0" applyProtection="0"/>
    <xf numFmtId="187" fontId="60" fillId="21" borderId="15" applyNumberFormat="0" applyAlignment="0" applyProtection="0"/>
    <xf numFmtId="187" fontId="60" fillId="21" borderId="15" applyNumberFormat="0" applyAlignment="0" applyProtection="0"/>
    <xf numFmtId="187" fontId="61" fillId="23" borderId="0"/>
    <xf numFmtId="177" fontId="4" fillId="0" borderId="0" applyFont="0" applyFill="0" applyBorder="0" applyAlignment="0" applyProtection="0"/>
    <xf numFmtId="177" fontId="6" fillId="0" borderId="0" applyFont="0" applyFill="0" applyBorder="0" applyAlignment="0" applyProtection="0"/>
    <xf numFmtId="177" fontId="6" fillId="0" borderId="0" applyFont="0" applyFill="0" applyBorder="0" applyAlignment="0" applyProtection="0"/>
    <xf numFmtId="177" fontId="6" fillId="0" borderId="0" applyFont="0" applyFill="0" applyBorder="0" applyAlignment="0" applyProtection="0"/>
    <xf numFmtId="177" fontId="6" fillId="0" borderId="0" applyFont="0" applyFill="0" applyBorder="0" applyAlignment="0" applyProtection="0"/>
    <xf numFmtId="192" fontId="4"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10" fontId="4"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78" fontId="22" fillId="0" borderId="0" applyFill="0" applyBorder="0" applyAlignment="0"/>
    <xf numFmtId="174" fontId="22" fillId="0" borderId="0" applyFill="0" applyBorder="0" applyAlignment="0"/>
    <xf numFmtId="178" fontId="22" fillId="0" borderId="0" applyFill="0" applyBorder="0" applyAlignment="0"/>
    <xf numFmtId="179" fontId="22" fillId="0" borderId="0" applyFill="0" applyBorder="0" applyAlignment="0"/>
    <xf numFmtId="174" fontId="22" fillId="0" borderId="0" applyFill="0" applyBorder="0" applyAlignment="0"/>
    <xf numFmtId="187" fontId="62" fillId="0" borderId="0"/>
    <xf numFmtId="187" fontId="51" fillId="0" borderId="0" applyNumberFormat="0" applyFont="0" applyFill="0" applyBorder="0" applyAlignment="0" applyProtection="0">
      <alignment horizontal="left"/>
    </xf>
    <xf numFmtId="187" fontId="63" fillId="0" borderId="13">
      <alignment horizontal="center"/>
    </xf>
    <xf numFmtId="187" fontId="6" fillId="27" borderId="0"/>
    <xf numFmtId="187" fontId="64" fillId="0" borderId="0" applyNumberFormat="0" applyFill="0" applyBorder="0" applyAlignment="0" applyProtection="0"/>
    <xf numFmtId="187" fontId="53" fillId="0" borderId="0"/>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4" fontId="66"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4" fontId="66" fillId="0" borderId="16">
      <alignment horizontal="right" vertical="center"/>
    </xf>
    <xf numFmtId="194" fontId="66"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4" fontId="66" fillId="0" borderId="16">
      <alignment horizontal="right" vertical="center"/>
    </xf>
    <xf numFmtId="194" fontId="66"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4" fontId="66" fillId="0" borderId="16">
      <alignment horizontal="right" vertical="center"/>
    </xf>
    <xf numFmtId="194" fontId="66"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193" fontId="65" fillId="0" borderId="16">
      <alignment horizontal="right" vertical="center"/>
    </xf>
    <xf numFmtId="49" fontId="29" fillId="0" borderId="0" applyFill="0" applyBorder="0" applyAlignment="0"/>
    <xf numFmtId="195" fontId="4" fillId="0" borderId="0" applyFill="0" applyBorder="0" applyAlignment="0"/>
    <xf numFmtId="195" fontId="6" fillId="0" borderId="0" applyFill="0" applyBorder="0" applyAlignment="0"/>
    <xf numFmtId="195" fontId="6" fillId="0" borderId="0" applyFill="0" applyBorder="0" applyAlignment="0"/>
    <xf numFmtId="195" fontId="6" fillId="0" borderId="0" applyFill="0" applyBorder="0" applyAlignment="0"/>
    <xf numFmtId="195" fontId="6" fillId="0" borderId="0" applyFill="0" applyBorder="0" applyAlignment="0"/>
    <xf numFmtId="195" fontId="6" fillId="0" borderId="0" applyFill="0" applyBorder="0" applyAlignment="0"/>
    <xf numFmtId="196" fontId="4" fillId="0" borderId="0" applyFill="0" applyBorder="0" applyAlignment="0"/>
    <xf numFmtId="196" fontId="6" fillId="0" borderId="0" applyFill="0" applyBorder="0" applyAlignment="0"/>
    <xf numFmtId="196" fontId="6" fillId="0" borderId="0" applyFill="0" applyBorder="0" applyAlignment="0"/>
    <xf numFmtId="196" fontId="6" fillId="0" borderId="0" applyFill="0" applyBorder="0" applyAlignment="0"/>
    <xf numFmtId="196" fontId="6" fillId="0" borderId="0" applyFill="0" applyBorder="0" applyAlignment="0"/>
    <xf numFmtId="196" fontId="6" fillId="0" borderId="0" applyFill="0" applyBorder="0" applyAlignment="0"/>
    <xf numFmtId="197" fontId="65" fillId="0" borderId="16">
      <alignment horizontal="center"/>
    </xf>
    <xf numFmtId="197" fontId="65" fillId="0" borderId="16">
      <alignment horizontal="center"/>
    </xf>
    <xf numFmtId="197" fontId="65" fillId="0" borderId="16">
      <alignment horizontal="center"/>
    </xf>
    <xf numFmtId="197" fontId="65" fillId="0" borderId="16">
      <alignment horizontal="center"/>
    </xf>
    <xf numFmtId="197" fontId="65" fillId="0" borderId="16">
      <alignment horizontal="center"/>
    </xf>
    <xf numFmtId="187" fontId="67" fillId="0" borderId="17"/>
    <xf numFmtId="187" fontId="68" fillId="0" borderId="17"/>
    <xf numFmtId="187" fontId="67" fillId="0" borderId="17"/>
    <xf numFmtId="187" fontId="68" fillId="0" borderId="17"/>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59" fillId="0" borderId="0" applyNumberFormat="0" applyFill="0" applyBorder="0" applyAlignment="0" applyProtection="0"/>
    <xf numFmtId="187" fontId="69" fillId="0" borderId="0" applyFont="0">
      <alignment horizontal="centerContinuous"/>
    </xf>
    <xf numFmtId="187" fontId="70" fillId="0" borderId="0" applyNumberFormat="0" applyFill="0" applyBorder="0" applyAlignment="0" applyProtection="0"/>
    <xf numFmtId="187" fontId="70" fillId="0" borderId="0" applyNumberFormat="0" applyFill="0" applyBorder="0" applyAlignment="0" applyProtection="0"/>
    <xf numFmtId="187" fontId="70" fillId="0" borderId="0" applyNumberFormat="0" applyFill="0" applyBorder="0" applyAlignment="0" applyProtection="0"/>
    <xf numFmtId="187" fontId="71" fillId="0" borderId="18" applyNumberFormat="0" applyFill="0" applyAlignment="0" applyProtection="0"/>
    <xf numFmtId="187" fontId="71" fillId="0" borderId="18" applyNumberFormat="0" applyFill="0" applyAlignment="0" applyProtection="0"/>
    <xf numFmtId="187" fontId="71" fillId="0" borderId="18" applyNumberFormat="0" applyFill="0" applyAlignment="0" applyProtection="0"/>
    <xf numFmtId="198" fontId="65" fillId="0" borderId="0"/>
    <xf numFmtId="198" fontId="65" fillId="0" borderId="0"/>
    <xf numFmtId="198" fontId="65" fillId="0" borderId="0"/>
    <xf numFmtId="198" fontId="65" fillId="0" borderId="0"/>
    <xf numFmtId="198" fontId="65" fillId="0" borderId="0"/>
    <xf numFmtId="199" fontId="65" fillId="0" borderId="11"/>
    <xf numFmtId="199" fontId="65" fillId="0" borderId="11"/>
    <xf numFmtId="199" fontId="65" fillId="0" borderId="11"/>
    <xf numFmtId="199" fontId="65" fillId="0" borderId="11"/>
    <xf numFmtId="199" fontId="65" fillId="0" borderId="11"/>
    <xf numFmtId="187" fontId="72" fillId="0" borderId="0"/>
    <xf numFmtId="187" fontId="72" fillId="0" borderId="0"/>
    <xf numFmtId="5" fontId="73" fillId="28" borderId="19">
      <alignment vertical="top"/>
    </xf>
    <xf numFmtId="187" fontId="74" fillId="29" borderId="11">
      <alignment horizontal="left" vertical="center"/>
    </xf>
    <xf numFmtId="6" fontId="75" fillId="30" borderId="19"/>
    <xf numFmtId="5" fontId="48" fillId="0" borderId="19">
      <alignment horizontal="left" vertical="top"/>
    </xf>
    <xf numFmtId="187" fontId="76" fillId="31" borderId="0">
      <alignment horizontal="left" vertical="center"/>
    </xf>
    <xf numFmtId="5" fontId="64" fillId="0" borderId="20">
      <alignment horizontal="left" vertical="top"/>
    </xf>
    <xf numFmtId="187" fontId="77" fillId="0" borderId="20">
      <alignment horizontal="left" vertical="center"/>
    </xf>
    <xf numFmtId="200" fontId="6" fillId="0" borderId="0" applyFont="0" applyFill="0" applyBorder="0" applyAlignment="0" applyProtection="0"/>
    <xf numFmtId="201" fontId="6" fillId="0" borderId="0" applyFont="0" applyFill="0" applyBorder="0" applyAlignment="0" applyProtection="0"/>
    <xf numFmtId="187" fontId="78" fillId="0" borderId="0" applyNumberFormat="0" applyFill="0" applyBorder="0" applyAlignment="0" applyProtection="0"/>
    <xf numFmtId="187" fontId="78" fillId="0" borderId="0" applyNumberFormat="0" applyFill="0" applyBorder="0" applyAlignment="0" applyProtection="0"/>
    <xf numFmtId="187" fontId="78" fillId="0" borderId="0" applyNumberFormat="0" applyFill="0" applyBorder="0" applyAlignment="0" applyProtection="0"/>
    <xf numFmtId="187" fontId="79" fillId="0" borderId="0" applyNumberFormat="0" applyFill="0" applyBorder="0" applyAlignment="0" applyProtection="0"/>
    <xf numFmtId="42" fontId="80" fillId="0" borderId="0" applyFont="0" applyFill="0" applyBorder="0" applyAlignment="0" applyProtection="0"/>
    <xf numFmtId="44" fontId="80" fillId="0" borderId="0" applyFont="0" applyFill="0" applyBorder="0" applyAlignment="0" applyProtection="0"/>
    <xf numFmtId="187" fontId="80" fillId="0" borderId="0"/>
    <xf numFmtId="187" fontId="89" fillId="0" borderId="0" applyFont="0" applyFill="0" applyBorder="0" applyAlignment="0" applyProtection="0"/>
    <xf numFmtId="187" fontId="89" fillId="0" borderId="0" applyFont="0" applyFill="0" applyBorder="0" applyAlignment="0" applyProtection="0"/>
    <xf numFmtId="187" fontId="90" fillId="0" borderId="0">
      <alignment vertical="center"/>
    </xf>
    <xf numFmtId="40" fontId="81" fillId="0" borderId="0" applyFont="0" applyFill="0" applyBorder="0" applyAlignment="0" applyProtection="0"/>
    <xf numFmtId="38" fontId="81" fillId="0" borderId="0" applyFont="0" applyFill="0" applyBorder="0" applyAlignment="0" applyProtection="0"/>
    <xf numFmtId="187" fontId="81" fillId="0" borderId="0" applyFont="0" applyFill="0" applyBorder="0" applyAlignment="0" applyProtection="0"/>
    <xf numFmtId="187" fontId="81" fillId="0" borderId="0" applyFont="0" applyFill="0" applyBorder="0" applyAlignment="0" applyProtection="0"/>
    <xf numFmtId="9" fontId="82" fillId="0" borderId="0" applyFont="0" applyFill="0" applyBorder="0" applyAlignment="0" applyProtection="0"/>
    <xf numFmtId="187" fontId="83" fillId="0" borderId="0"/>
    <xf numFmtId="187" fontId="85" fillId="0" borderId="0"/>
    <xf numFmtId="187" fontId="85" fillId="0" borderId="0"/>
    <xf numFmtId="187" fontId="85" fillId="0" borderId="0"/>
    <xf numFmtId="187" fontId="85" fillId="0" borderId="0"/>
    <xf numFmtId="187" fontId="85" fillId="0" borderId="0"/>
    <xf numFmtId="187" fontId="85" fillId="0" borderId="0"/>
    <xf numFmtId="187" fontId="85" fillId="0" borderId="0"/>
    <xf numFmtId="187" fontId="85" fillId="0" borderId="0"/>
    <xf numFmtId="187" fontId="82" fillId="0" borderId="0" applyFont="0" applyFill="0" applyBorder="0" applyAlignment="0" applyProtection="0"/>
    <xf numFmtId="187" fontId="82" fillId="0" borderId="0" applyFont="0" applyFill="0" applyBorder="0" applyAlignment="0" applyProtection="0"/>
    <xf numFmtId="202" fontId="57" fillId="0" borderId="0" applyFont="0" applyFill="0" applyBorder="0" applyAlignment="0" applyProtection="0"/>
    <xf numFmtId="203" fontId="57" fillId="0" borderId="0" applyFont="0" applyFill="0" applyBorder="0" applyAlignment="0" applyProtection="0"/>
    <xf numFmtId="187" fontId="86" fillId="0" borderId="0"/>
    <xf numFmtId="187" fontId="30" fillId="0" borderId="0"/>
    <xf numFmtId="164" fontId="84" fillId="0" borderId="0" applyFont="0" applyFill="0" applyBorder="0" applyAlignment="0" applyProtection="0"/>
    <xf numFmtId="165" fontId="84" fillId="0" borderId="0" applyFont="0" applyFill="0" applyBorder="0" applyAlignment="0" applyProtection="0"/>
    <xf numFmtId="173" fontId="87" fillId="0" borderId="0" applyFont="0" applyFill="0" applyBorder="0" applyAlignment="0" applyProtection="0"/>
    <xf numFmtId="172" fontId="87" fillId="0" borderId="0" applyFont="0" applyFill="0" applyBorder="0" applyAlignment="0" applyProtection="0"/>
    <xf numFmtId="187" fontId="87" fillId="0" borderId="0"/>
    <xf numFmtId="204" fontId="84" fillId="0" borderId="0" applyFont="0" applyFill="0" applyBorder="0" applyAlignment="0" applyProtection="0"/>
    <xf numFmtId="6" fontId="88" fillId="0" borderId="0" applyFont="0" applyFill="0" applyBorder="0" applyAlignment="0" applyProtection="0"/>
    <xf numFmtId="178" fontId="84" fillId="0" borderId="0" applyFont="0" applyFill="0" applyBorder="0" applyAlignment="0" applyProtection="0"/>
    <xf numFmtId="44" fontId="87" fillId="0" borderId="0" applyFont="0" applyFill="0" applyBorder="0" applyAlignment="0" applyProtection="0"/>
    <xf numFmtId="42" fontId="87" fillId="0" borderId="0" applyFont="0" applyFill="0" applyBorder="0" applyAlignment="0" applyProtection="0"/>
    <xf numFmtId="41" fontId="128" fillId="0" borderId="0" applyFont="0" applyFill="0" applyBorder="0" applyAlignment="0" applyProtection="0"/>
    <xf numFmtId="187" fontId="3" fillId="0" borderId="0"/>
    <xf numFmtId="166" fontId="3" fillId="0" borderId="0" applyFont="0" applyFill="0" applyBorder="0" applyAlignment="0" applyProtection="0"/>
    <xf numFmtId="187" fontId="129" fillId="0" borderId="0"/>
    <xf numFmtId="209" fontId="129" fillId="0" borderId="0" applyFont="0" applyFill="0" applyBorder="0" applyAlignment="0" applyProtection="0"/>
    <xf numFmtId="187" fontId="4" fillId="0" borderId="0"/>
    <xf numFmtId="187" fontId="58" fillId="0" borderId="0"/>
    <xf numFmtId="187" fontId="2" fillId="0" borderId="0"/>
    <xf numFmtId="9" fontId="4" fillId="0" borderId="0" applyFont="0" applyFill="0" applyBorder="0" applyAlignment="0" applyProtection="0"/>
    <xf numFmtId="166" fontId="4" fillId="0" borderId="0" applyFont="0" applyFill="0" applyBorder="0" applyAlignment="0" applyProtection="0"/>
    <xf numFmtId="9" fontId="131" fillId="0" borderId="0" applyFont="0" applyFill="0" applyBorder="0" applyAlignment="0" applyProtection="0"/>
    <xf numFmtId="187" fontId="4" fillId="0" borderId="0"/>
    <xf numFmtId="209" fontId="4" fillId="0" borderId="0" applyFont="0" applyFill="0" applyBorder="0" applyAlignment="0" applyProtection="0"/>
    <xf numFmtId="43" fontId="4" fillId="0" borderId="0" applyFont="0" applyFill="0" applyBorder="0" applyAlignment="0" applyProtection="0"/>
    <xf numFmtId="187" fontId="92" fillId="0" borderId="0"/>
    <xf numFmtId="41" fontId="4" fillId="0" borderId="0" applyFont="0" applyFill="0" applyBorder="0" applyAlignment="0" applyProtection="0"/>
    <xf numFmtId="187" fontId="4" fillId="0" borderId="0"/>
    <xf numFmtId="187" fontId="92" fillId="0" borderId="0"/>
    <xf numFmtId="168" fontId="4" fillId="0" borderId="0" applyFont="0" applyFill="0" applyBorder="0" applyAlignment="0" applyProtection="0"/>
    <xf numFmtId="169" fontId="4" fillId="0" borderId="0" applyFont="0" applyFill="0" applyBorder="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187" fontId="23" fillId="21" borderId="4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181" fontId="4" fillId="0" borderId="0" applyFont="0" applyFill="0" applyBorder="0" applyAlignment="0" applyProtection="0"/>
    <xf numFmtId="182" fontId="4" fillId="0" borderId="0"/>
    <xf numFmtId="187" fontId="4" fillId="0" borderId="0" applyFont="0" applyFill="0" applyBorder="0" applyAlignment="0" applyProtection="0"/>
    <xf numFmtId="183" fontId="4" fillId="0" borderId="5">
      <alignment vertical="center"/>
    </xf>
    <xf numFmtId="186" fontId="4" fillId="0" borderId="0"/>
    <xf numFmtId="187" fontId="4" fillId="0" borderId="0" applyFont="0" applyFill="0" applyBorder="0" applyAlignment="0" applyProtection="0"/>
    <xf numFmtId="2" fontId="4" fillId="0" borderId="0" applyFont="0" applyFill="0" applyBorder="0" applyAlignment="0" applyProtection="0"/>
    <xf numFmtId="187" fontId="43" fillId="0" borderId="36">
      <alignment horizontal="left" vertical="center"/>
    </xf>
    <xf numFmtId="187" fontId="50" fillId="8" borderId="44" applyNumberFormat="0" applyAlignment="0" applyProtection="0"/>
    <xf numFmtId="187" fontId="50" fillId="8" borderId="44" applyNumberFormat="0" applyAlignment="0" applyProtection="0"/>
    <xf numFmtId="187" fontId="50" fillId="8" borderId="44" applyNumberFormat="0" applyAlignment="0" applyProtection="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60" fillId="21" borderId="46" applyNumberFormat="0" applyAlignment="0" applyProtection="0"/>
    <xf numFmtId="187" fontId="60" fillId="21" borderId="46" applyNumberFormat="0" applyAlignment="0" applyProtection="0"/>
    <xf numFmtId="187" fontId="60" fillId="21" borderId="46" applyNumberFormat="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95" fontId="4" fillId="0" borderId="0" applyFill="0" applyBorder="0" applyAlignment="0"/>
    <xf numFmtId="195" fontId="4" fillId="0" borderId="0" applyFill="0" applyBorder="0" applyAlignment="0"/>
    <xf numFmtId="195" fontId="4" fillId="0" borderId="0" applyFill="0" applyBorder="0" applyAlignment="0"/>
    <xf numFmtId="195"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87" fontId="71" fillId="0" borderId="47" applyNumberFormat="0" applyFill="0" applyAlignment="0" applyProtection="0"/>
    <xf numFmtId="187" fontId="71" fillId="0" borderId="47" applyNumberFormat="0" applyFill="0" applyAlignment="0" applyProtection="0"/>
    <xf numFmtId="187" fontId="71" fillId="0" borderId="47" applyNumberFormat="0" applyFill="0" applyAlignment="0" applyProtection="0"/>
    <xf numFmtId="5" fontId="73" fillId="28" borderId="43">
      <alignment vertical="top"/>
    </xf>
    <xf numFmtId="6" fontId="75" fillId="30" borderId="43"/>
    <xf numFmtId="5" fontId="48" fillId="0" borderId="43">
      <alignment horizontal="left" vertical="top"/>
    </xf>
    <xf numFmtId="168" fontId="4" fillId="0" borderId="0" applyFont="0" applyFill="0" applyBorder="0" applyAlignment="0" applyProtection="0"/>
    <xf numFmtId="187" fontId="92" fillId="0" borderId="0"/>
    <xf numFmtId="187" fontId="2" fillId="0" borderId="0"/>
    <xf numFmtId="166" fontId="2" fillId="0" borderId="0" applyFont="0" applyFill="0" applyBorder="0" applyAlignment="0" applyProtection="0"/>
    <xf numFmtId="187" fontId="1" fillId="0" borderId="0"/>
    <xf numFmtId="209" fontId="1" fillId="0" borderId="0" applyFont="0" applyFill="0" applyBorder="0" applyAlignment="0" applyProtection="0"/>
    <xf numFmtId="187" fontId="2" fillId="0" borderId="0"/>
    <xf numFmtId="187" fontId="132" fillId="0" borderId="0"/>
    <xf numFmtId="187" fontId="14" fillId="0" borderId="0"/>
    <xf numFmtId="166" fontId="2" fillId="0" borderId="0" applyFont="0" applyFill="0" applyBorder="0" applyAlignment="0" applyProtection="0"/>
    <xf numFmtId="187" fontId="2" fillId="0" borderId="0"/>
    <xf numFmtId="43" fontId="4" fillId="0" borderId="0" applyFont="0" applyFill="0" applyBorder="0" applyAlignment="0" applyProtection="0"/>
    <xf numFmtId="168" fontId="4" fillId="0" borderId="0" applyFont="0" applyFill="0" applyBorder="0" applyAlignment="0" applyProtection="0"/>
    <xf numFmtId="169" fontId="4" fillId="0" borderId="0" applyFont="0" applyFill="0" applyBorder="0" applyAlignment="0" applyProtection="0"/>
    <xf numFmtId="187" fontId="14" fillId="3" borderId="0" applyNumberFormat="0" applyBorder="0" applyAlignment="0" applyProtection="0"/>
    <xf numFmtId="187" fontId="14" fillId="4" borderId="0" applyNumberFormat="0" applyBorder="0" applyAlignment="0" applyProtection="0"/>
    <xf numFmtId="187" fontId="14" fillId="5" borderId="0" applyNumberFormat="0" applyBorder="0" applyAlignment="0" applyProtection="0"/>
    <xf numFmtId="187" fontId="14" fillId="6" borderId="0" applyNumberFormat="0" applyBorder="0" applyAlignment="0" applyProtection="0"/>
    <xf numFmtId="187" fontId="50" fillId="8" borderId="44" applyNumberFormat="0" applyAlignment="0" applyProtection="0"/>
    <xf numFmtId="43" fontId="4" fillId="0" borderId="0" applyFont="0" applyFill="0" applyBorder="0" applyAlignment="0" applyProtection="0"/>
    <xf numFmtId="187" fontId="4" fillId="0" borderId="0"/>
    <xf numFmtId="187" fontId="4" fillId="0" borderId="0"/>
    <xf numFmtId="187" fontId="50" fillId="8" borderId="44" applyNumberFormat="0" applyAlignment="0" applyProtection="0"/>
    <xf numFmtId="43" fontId="4" fillId="0" borderId="0" applyFont="0" applyFill="0" applyBorder="0" applyAlignment="0" applyProtection="0"/>
    <xf numFmtId="187" fontId="50" fillId="8" borderId="44" applyNumberFormat="0" applyAlignment="0" applyProtection="0"/>
    <xf numFmtId="43" fontId="4" fillId="0" borderId="0" applyFont="0" applyFill="0" applyBorder="0" applyAlignment="0" applyProtection="0"/>
    <xf numFmtId="187" fontId="14" fillId="7" borderId="0" applyNumberFormat="0" applyBorder="0" applyAlignment="0" applyProtection="0"/>
    <xf numFmtId="187" fontId="2" fillId="0" borderId="0"/>
    <xf numFmtId="168" fontId="4" fillId="0" borderId="0" applyFont="0" applyFill="0" applyBorder="0" applyAlignment="0" applyProtection="0"/>
    <xf numFmtId="187" fontId="14" fillId="8" borderId="0" applyNumberFormat="0" applyBorder="0" applyAlignment="0" applyProtection="0"/>
    <xf numFmtId="187" fontId="14" fillId="9" borderId="0" applyNumberFormat="0" applyBorder="0" applyAlignment="0" applyProtection="0"/>
    <xf numFmtId="187" fontId="14" fillId="10" borderId="0" applyNumberFormat="0" applyBorder="0" applyAlignment="0" applyProtection="0"/>
    <xf numFmtId="187" fontId="14" fillId="11" borderId="0" applyNumberFormat="0" applyBorder="0" applyAlignment="0" applyProtection="0"/>
    <xf numFmtId="187" fontId="14" fillId="6" borderId="0" applyNumberFormat="0" applyBorder="0" applyAlignment="0" applyProtection="0"/>
    <xf numFmtId="187" fontId="14" fillId="9" borderId="0" applyNumberFormat="0" applyBorder="0" applyAlignment="0" applyProtection="0"/>
    <xf numFmtId="187" fontId="14" fillId="12" borderId="0" applyNumberFormat="0" applyBorder="0" applyAlignment="0" applyProtection="0"/>
    <xf numFmtId="187" fontId="17" fillId="13" borderId="0" applyNumberFormat="0" applyBorder="0" applyAlignment="0" applyProtection="0"/>
    <xf numFmtId="187" fontId="17" fillId="10" borderId="0" applyNumberFormat="0" applyBorder="0" applyAlignment="0" applyProtection="0"/>
    <xf numFmtId="187" fontId="17" fillId="11" borderId="0" applyNumberFormat="0" applyBorder="0" applyAlignment="0" applyProtection="0"/>
    <xf numFmtId="187" fontId="17" fillId="14" borderId="0" applyNumberFormat="0" applyBorder="0" applyAlignment="0" applyProtection="0"/>
    <xf numFmtId="187" fontId="17" fillId="15" borderId="0" applyNumberFormat="0" applyBorder="0" applyAlignment="0" applyProtection="0"/>
    <xf numFmtId="187" fontId="17" fillId="16" borderId="0" applyNumberFormat="0" applyBorder="0" applyAlignment="0" applyProtection="0"/>
    <xf numFmtId="187" fontId="17" fillId="17" borderId="0" applyNumberFormat="0" applyBorder="0" applyAlignment="0" applyProtection="0"/>
    <xf numFmtId="187" fontId="17" fillId="18" borderId="0" applyNumberFormat="0" applyBorder="0" applyAlignment="0" applyProtection="0"/>
    <xf numFmtId="187" fontId="17" fillId="19" borderId="0" applyNumberFormat="0" applyBorder="0" applyAlignment="0" applyProtection="0"/>
    <xf numFmtId="187" fontId="17" fillId="14" borderId="0" applyNumberFormat="0" applyBorder="0" applyAlignment="0" applyProtection="0"/>
    <xf numFmtId="187" fontId="17" fillId="15" borderId="0" applyNumberFormat="0" applyBorder="0" applyAlignment="0" applyProtection="0"/>
    <xf numFmtId="187" fontId="17" fillId="20" borderId="0" applyNumberFormat="0" applyBorder="0" applyAlignment="0" applyProtection="0"/>
    <xf numFmtId="187" fontId="20" fillId="4" borderId="0" applyNumberFormat="0" applyBorder="0" applyAlignment="0" applyProtection="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87" fontId="23" fillId="21" borderId="44" applyNumberFormat="0" applyAlignment="0" applyProtection="0"/>
    <xf numFmtId="168" fontId="4" fillId="0" borderId="0" applyFont="0" applyFill="0" applyBorder="0" applyAlignment="0" applyProtection="0"/>
    <xf numFmtId="187" fontId="25" fillId="22" borderId="3" applyNumberFormat="0" applyAlignment="0" applyProtection="0"/>
    <xf numFmtId="187" fontId="2" fillId="0" borderId="0"/>
    <xf numFmtId="187" fontId="92"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181" fontId="4" fillId="0" borderId="0" applyFont="0" applyFill="0" applyBorder="0" applyAlignment="0" applyProtection="0"/>
    <xf numFmtId="182" fontId="4" fillId="0" borderId="0"/>
    <xf numFmtId="187" fontId="4" fillId="0" borderId="0" applyFont="0" applyFill="0" applyBorder="0" applyAlignment="0" applyProtection="0"/>
    <xf numFmtId="183" fontId="4" fillId="0" borderId="5">
      <alignment vertical="center"/>
    </xf>
    <xf numFmtId="186" fontId="4" fillId="0" borderId="0"/>
    <xf numFmtId="187" fontId="4" fillId="0" borderId="0" applyFont="0" applyFill="0" applyBorder="0" applyAlignment="0" applyProtection="0"/>
    <xf numFmtId="187" fontId="31" fillId="0" borderId="0" applyNumberFormat="0" applyFill="0" applyBorder="0" applyAlignment="0" applyProtection="0"/>
    <xf numFmtId="2" fontId="4" fillId="0" borderId="0" applyFont="0" applyFill="0" applyBorder="0" applyAlignment="0" applyProtection="0"/>
    <xf numFmtId="187" fontId="39" fillId="5" borderId="0" applyNumberFormat="0" applyBorder="0" applyAlignment="0" applyProtection="0"/>
    <xf numFmtId="187" fontId="43" fillId="0" borderId="36">
      <alignment horizontal="left" vertical="center"/>
    </xf>
    <xf numFmtId="187" fontId="44" fillId="0" borderId="8" applyNumberFormat="0" applyFill="0" applyAlignment="0" applyProtection="0"/>
    <xf numFmtId="187" fontId="46" fillId="0" borderId="9" applyNumberFormat="0" applyFill="0" applyAlignment="0" applyProtection="0"/>
    <xf numFmtId="187" fontId="47" fillId="0" borderId="10" applyNumberFormat="0" applyFill="0" applyAlignment="0" applyProtection="0"/>
    <xf numFmtId="187" fontId="47" fillId="0" borderId="0" applyNumberFormat="0" applyFill="0" applyBorder="0" applyAlignment="0" applyProtection="0"/>
    <xf numFmtId="187" fontId="50" fillId="8" borderId="44" applyNumberFormat="0" applyAlignment="0" applyProtection="0"/>
    <xf numFmtId="187" fontId="52" fillId="0" borderId="12" applyNumberFormat="0" applyFill="0" applyAlignment="0" applyProtection="0"/>
    <xf numFmtId="187" fontId="54" fillId="25" borderId="0" applyNumberFormat="0" applyBorder="0" applyAlignment="0" applyProtection="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27"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60" fillId="21" borderId="46" applyNumberFormat="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68" fontId="4" fillId="0" borderId="0" applyFont="0" applyFill="0" applyBorder="0" applyAlignment="0" applyProtection="0"/>
    <xf numFmtId="187" fontId="2" fillId="0" borderId="0"/>
    <xf numFmtId="168" fontId="4" fillId="0" borderId="0" applyFont="0" applyFill="0" applyBorder="0" applyAlignment="0" applyProtection="0"/>
    <xf numFmtId="187" fontId="2" fillId="0" borderId="0"/>
    <xf numFmtId="187" fontId="4" fillId="0" borderId="0"/>
    <xf numFmtId="187" fontId="4" fillId="0" borderId="0"/>
    <xf numFmtId="187" fontId="50" fillId="8" borderId="44" applyNumberFormat="0" applyAlignment="0" applyProtection="0"/>
    <xf numFmtId="43" fontId="4" fillId="0" borderId="0" applyFont="0" applyFill="0" applyBorder="0" applyAlignment="0" applyProtection="0"/>
    <xf numFmtId="187" fontId="4" fillId="0" borderId="0"/>
    <xf numFmtId="187" fontId="50" fillId="8" borderId="44" applyNumberFormat="0" applyAlignment="0" applyProtection="0"/>
    <xf numFmtId="43" fontId="4" fillId="0" borderId="0" applyFont="0" applyFill="0" applyBorder="0" applyAlignment="0" applyProtection="0"/>
    <xf numFmtId="187" fontId="4" fillId="0" borderId="0"/>
    <xf numFmtId="187" fontId="50" fillId="8" borderId="44" applyNumberFormat="0" applyAlignment="0" applyProtection="0"/>
    <xf numFmtId="187" fontId="4" fillId="0" borderId="0"/>
    <xf numFmtId="187" fontId="50" fillId="8" borderId="44" applyNumberFormat="0" applyAlignment="0" applyProtection="0"/>
    <xf numFmtId="187" fontId="4" fillId="0" borderId="0"/>
    <xf numFmtId="43" fontId="4" fillId="0" borderId="0" applyFont="0" applyFill="0" applyBorder="0" applyAlignment="0" applyProtection="0"/>
    <xf numFmtId="187" fontId="50" fillId="8" borderId="4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187" fontId="4" fillId="0" borderId="0"/>
    <xf numFmtId="187" fontId="50" fillId="8" borderId="44" applyNumberFormat="0" applyAlignment="0" applyProtection="0"/>
    <xf numFmtId="187" fontId="4" fillId="0" borderId="0"/>
    <xf numFmtId="187" fontId="50" fillId="8" borderId="44" applyNumberFormat="0" applyAlignment="0" applyProtection="0"/>
    <xf numFmtId="187" fontId="4" fillId="0" borderId="0"/>
    <xf numFmtId="187" fontId="50" fillId="8" borderId="44" applyNumberFormat="0" applyAlignment="0" applyProtection="0"/>
    <xf numFmtId="187" fontId="4" fillId="0" borderId="0"/>
    <xf numFmtId="43" fontId="4" fillId="0" borderId="0" applyFont="0" applyFill="0" applyBorder="0" applyAlignment="0" applyProtection="0"/>
    <xf numFmtId="43" fontId="4" fillId="0" borderId="0" applyFont="0" applyFill="0" applyBorder="0" applyAlignment="0" applyProtection="0"/>
    <xf numFmtId="187" fontId="50" fillId="8" borderId="44" applyNumberFormat="0" applyAlignment="0" applyProtection="0"/>
    <xf numFmtId="43" fontId="4" fillId="0" borderId="0" applyFont="0" applyFill="0" applyBorder="0" applyAlignment="0" applyProtection="0"/>
    <xf numFmtId="187" fontId="50" fillId="8" borderId="44" applyNumberFormat="0" applyAlignment="0" applyProtection="0"/>
    <xf numFmtId="195" fontId="4" fillId="0" borderId="0" applyFill="0" applyBorder="0" applyAlignment="0"/>
    <xf numFmtId="195" fontId="4" fillId="0" borderId="0" applyFill="0" applyBorder="0" applyAlignment="0"/>
    <xf numFmtId="195" fontId="4" fillId="0" borderId="0" applyFill="0" applyBorder="0" applyAlignment="0"/>
    <xf numFmtId="195"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87" fontId="70" fillId="0" borderId="0" applyNumberFormat="0" applyFill="0" applyBorder="0" applyAlignment="0" applyProtection="0"/>
    <xf numFmtId="187" fontId="71" fillId="0" borderId="47" applyNumberFormat="0" applyFill="0" applyAlignment="0" applyProtection="0"/>
    <xf numFmtId="5" fontId="73" fillId="28" borderId="43">
      <alignment vertical="top"/>
    </xf>
    <xf numFmtId="6" fontId="75" fillId="30" borderId="43"/>
    <xf numFmtId="5" fontId="48" fillId="0" borderId="43">
      <alignment horizontal="left" vertical="top"/>
    </xf>
    <xf numFmtId="187" fontId="78" fillId="0" borderId="0" applyNumberFormat="0" applyFill="0" applyBorder="0" applyAlignment="0" applyProtection="0"/>
    <xf numFmtId="168" fontId="4" fillId="0" borderId="0" applyFont="0" applyFill="0" applyBorder="0" applyAlignment="0" applyProtection="0"/>
    <xf numFmtId="187" fontId="2" fillId="0" borderId="0"/>
    <xf numFmtId="187" fontId="2" fillId="0" borderId="0"/>
    <xf numFmtId="166" fontId="2" fillId="0" borderId="0" applyFont="0" applyFill="0" applyBorder="0" applyAlignment="0" applyProtection="0"/>
    <xf numFmtId="187" fontId="2" fillId="0" borderId="0"/>
    <xf numFmtId="43" fontId="4" fillId="0" borderId="0" applyFont="0" applyFill="0" applyBorder="0" applyAlignment="0" applyProtection="0"/>
    <xf numFmtId="187" fontId="4" fillId="0" borderId="0"/>
    <xf numFmtId="187" fontId="4" fillId="0" borderId="0"/>
    <xf numFmtId="187" fontId="50" fillId="8" borderId="44" applyNumberFormat="0" applyAlignment="0" applyProtection="0"/>
    <xf numFmtId="187" fontId="50" fillId="8" borderId="44" applyNumberFormat="0" applyAlignment="0" applyProtection="0"/>
    <xf numFmtId="187" fontId="50" fillId="8" borderId="4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187" fontId="50" fillId="8" borderId="4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7" fontId="50" fillId="8" borderId="44" applyNumberFormat="0" applyAlignment="0" applyProtection="0"/>
    <xf numFmtId="187" fontId="50" fillId="8" borderId="44" applyNumberFormat="0" applyAlignment="0" applyProtection="0"/>
    <xf numFmtId="187" fontId="50" fillId="8" borderId="44" applyNumberFormat="0" applyAlignment="0" applyProtection="0"/>
    <xf numFmtId="187" fontId="50" fillId="8" borderId="44" applyNumberFormat="0" applyAlignment="0" applyProtection="0"/>
    <xf numFmtId="187" fontId="4" fillId="0" borderId="0"/>
    <xf numFmtId="187" fontId="4" fillId="0" borderId="0"/>
    <xf numFmtId="187" fontId="4" fillId="0" borderId="0"/>
    <xf numFmtId="187" fontId="92" fillId="0" borderId="0"/>
    <xf numFmtId="187" fontId="2" fillId="0" borderId="0"/>
    <xf numFmtId="187" fontId="132" fillId="0" borderId="0"/>
    <xf numFmtId="187" fontId="14" fillId="0" borderId="0"/>
    <xf numFmtId="166" fontId="2" fillId="0" borderId="0" applyFont="0" applyFill="0" applyBorder="0" applyAlignment="0" applyProtection="0"/>
    <xf numFmtId="187" fontId="2" fillId="0" borderId="0"/>
    <xf numFmtId="187" fontId="4" fillId="0" borderId="0"/>
    <xf numFmtId="168" fontId="4" fillId="0" borderId="0" applyFont="0" applyFill="0" applyBorder="0" applyAlignment="0" applyProtection="0"/>
    <xf numFmtId="169" fontId="4" fillId="0" borderId="0" applyFont="0" applyFill="0" applyBorder="0" applyAlignment="0" applyProtection="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8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77" fontId="4" fillId="0" borderId="0" applyFill="0" applyBorder="0" applyAlignment="0"/>
    <xf numFmtId="187"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181" fontId="4" fillId="0" borderId="0" applyFont="0" applyFill="0" applyBorder="0" applyAlignment="0" applyProtection="0"/>
    <xf numFmtId="182" fontId="4" fillId="0" borderId="0"/>
    <xf numFmtId="187" fontId="4" fillId="0" borderId="0" applyFont="0" applyFill="0" applyBorder="0" applyAlignment="0" applyProtection="0"/>
    <xf numFmtId="183" fontId="4" fillId="0" borderId="5">
      <alignment vertical="center"/>
    </xf>
    <xf numFmtId="186" fontId="4" fillId="0" borderId="0"/>
    <xf numFmtId="187" fontId="4" fillId="0" borderId="0" applyFont="0" applyFill="0" applyBorder="0" applyAlignment="0" applyProtection="0"/>
    <xf numFmtId="2" fontId="4" fillId="0" borderId="0" applyFont="0" applyFill="0" applyBorder="0" applyAlignment="0" applyProtection="0"/>
    <xf numFmtId="187" fontId="43" fillId="0" borderId="36">
      <alignment horizontal="left" vertical="center"/>
    </xf>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0" borderId="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87" fontId="4" fillId="26" borderId="45" applyNumberFormat="0" applyFont="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95" fontId="4" fillId="0" borderId="0" applyFill="0" applyBorder="0" applyAlignment="0"/>
    <xf numFmtId="195" fontId="4" fillId="0" borderId="0" applyFill="0" applyBorder="0" applyAlignment="0"/>
    <xf numFmtId="195" fontId="4" fillId="0" borderId="0" applyFill="0" applyBorder="0" applyAlignment="0"/>
    <xf numFmtId="195"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96" fontId="4" fillId="0" borderId="0" applyFill="0" applyBorder="0" applyAlignment="0"/>
    <xf numFmtId="187" fontId="2" fillId="0" borderId="0"/>
    <xf numFmtId="166" fontId="2" fillId="0" borderId="0" applyFont="0" applyFill="0" applyBorder="0" applyAlignment="0" applyProtection="0"/>
    <xf numFmtId="187" fontId="2" fillId="0" borderId="0"/>
    <xf numFmtId="187" fontId="4" fillId="0" borderId="0"/>
    <xf numFmtId="168" fontId="4" fillId="0" borderId="0" applyFont="0" applyFill="0" applyBorder="0" applyAlignment="0" applyProtection="0"/>
    <xf numFmtId="187" fontId="2" fillId="0" borderId="0"/>
    <xf numFmtId="168" fontId="4" fillId="0" borderId="0" applyFont="0" applyFill="0" applyBorder="0" applyAlignment="0" applyProtection="0"/>
    <xf numFmtId="187" fontId="2" fillId="0" borderId="0"/>
    <xf numFmtId="43" fontId="4" fillId="0" borderId="0" applyFont="0" applyFill="0" applyBorder="0" applyAlignment="0" applyProtection="0"/>
    <xf numFmtId="43" fontId="4" fillId="0" borderId="0" applyFont="0" applyFill="0" applyBorder="0" applyAlignment="0" applyProtection="0"/>
    <xf numFmtId="187" fontId="50" fillId="8" borderId="44" applyNumberFormat="0" applyAlignment="0" applyProtection="0"/>
    <xf numFmtId="187" fontId="4" fillId="0" borderId="0"/>
    <xf numFmtId="43" fontId="4" fillId="0" borderId="0" applyFont="0" applyFill="0" applyBorder="0" applyAlignment="0" applyProtection="0"/>
    <xf numFmtId="187" fontId="4" fillId="0" borderId="0"/>
    <xf numFmtId="5" fontId="73" fillId="28" borderId="33">
      <alignment vertical="top"/>
    </xf>
    <xf numFmtId="6" fontId="75" fillId="30" borderId="33"/>
    <xf numFmtId="5" fontId="48" fillId="0" borderId="33">
      <alignment horizontal="left" vertical="top"/>
    </xf>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23" fillId="21" borderId="2" applyNumberFormat="0" applyAlignment="0" applyProtection="0"/>
    <xf numFmtId="187" fontId="50" fillId="8" borderId="2" applyNumberForma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60" fillId="21" borderId="15"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71" fillId="0" borderId="18" applyNumberFormat="0" applyFill="0" applyAlignment="0" applyProtection="0"/>
    <xf numFmtId="5" fontId="73" fillId="28" borderId="33">
      <alignment vertical="top"/>
    </xf>
    <xf numFmtId="6" fontId="75" fillId="30" borderId="33"/>
    <xf numFmtId="5" fontId="48" fillId="0" borderId="33">
      <alignment horizontal="left" vertical="top"/>
    </xf>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50" fillId="8" borderId="2" applyNumberForma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4" fillId="26" borderId="14" applyNumberFormat="0" applyFont="0" applyAlignment="0" applyProtection="0"/>
    <xf numFmtId="187" fontId="50" fillId="8" borderId="2" applyNumberFormat="0" applyAlignment="0" applyProtection="0"/>
    <xf numFmtId="0" fontId="4" fillId="0" borderId="0"/>
    <xf numFmtId="168" fontId="4" fillId="0" borderId="0" applyFont="0" applyFill="0" applyBorder="0" applyAlignment="0" applyProtection="0"/>
    <xf numFmtId="0" fontId="11" fillId="2" borderId="0"/>
    <xf numFmtId="0" fontId="12" fillId="0" borderId="0"/>
    <xf numFmtId="0" fontId="13" fillId="2" borderId="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5" fillId="2" borderId="0"/>
    <xf numFmtId="0" fontId="16" fillId="0" borderId="0">
      <alignment wrapText="1"/>
    </xf>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3" fillId="21" borderId="44" applyNumberFormat="0" applyAlignment="0" applyProtection="0"/>
    <xf numFmtId="0" fontId="24" fillId="0" borderId="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25" fillId="22" borderId="3" applyNumberFormat="0" applyAlignment="0" applyProtection="0"/>
    <xf numFmtId="0" fontId="50" fillId="8" borderId="52" applyNumberFormat="0" applyAlignment="0" applyProtection="0"/>
    <xf numFmtId="0" fontId="4" fillId="0" borderId="0" applyFont="0" applyFill="0" applyBorder="0" applyAlignment="0" applyProtection="0"/>
    <xf numFmtId="0" fontId="14" fillId="0" borderId="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0" borderId="0" applyProtection="0"/>
    <xf numFmtId="0" fontId="33" fillId="0" borderId="0" applyProtection="0"/>
    <xf numFmtId="0" fontId="34" fillId="0" borderId="0" applyProtection="0"/>
    <xf numFmtId="0" fontId="35" fillId="0" borderId="0" applyProtection="0"/>
    <xf numFmtId="0" fontId="36" fillId="0" borderId="0" applyNumberFormat="0" applyFont="0" applyFill="0" applyBorder="0" applyAlignment="0" applyProtection="0"/>
    <xf numFmtId="0" fontId="37" fillId="0" borderId="0" applyProtection="0"/>
    <xf numFmtId="0" fontId="38" fillId="0" borderId="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41" fillId="0" borderId="0" applyNumberFormat="0" applyFont="0" applyBorder="0" applyAlignment="0">
      <alignment horizontal="left" vertical="center"/>
    </xf>
    <xf numFmtId="0" fontId="42" fillId="0" borderId="0">
      <alignment horizontal="left"/>
    </xf>
    <xf numFmtId="0" fontId="43" fillId="0" borderId="6" applyNumberFormat="0" applyAlignment="0" applyProtection="0">
      <alignment horizontal="left" vertical="center"/>
    </xf>
    <xf numFmtId="0" fontId="43" fillId="0" borderId="36">
      <alignment horizontal="left" vertical="center"/>
    </xf>
    <xf numFmtId="0" fontId="44" fillId="0" borderId="8" applyNumberFormat="0" applyFill="0" applyAlignment="0" applyProtection="0"/>
    <xf numFmtId="0" fontId="44" fillId="0" borderId="8" applyNumberFormat="0" applyFill="0" applyAlignment="0" applyProtection="0"/>
    <xf numFmtId="0" fontId="44" fillId="0" borderId="8"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5" fillId="0" borderId="0" applyProtection="0"/>
    <xf numFmtId="0" fontId="43" fillId="0" borderId="0" applyProtection="0"/>
    <xf numFmtId="0" fontId="50" fillId="8" borderId="44" applyNumberFormat="0" applyAlignment="0" applyProtection="0"/>
    <xf numFmtId="0" fontId="50" fillId="8" borderId="44" applyNumberFormat="0" applyAlignment="0" applyProtection="0"/>
    <xf numFmtId="0" fontId="50" fillId="8" borderId="44" applyNumberFormat="0" applyAlignment="0" applyProtection="0"/>
    <xf numFmtId="0" fontId="51" fillId="0" borderId="0"/>
    <xf numFmtId="0" fontId="51" fillId="0" borderId="0"/>
    <xf numFmtId="0" fontId="52" fillId="0" borderId="12" applyNumberFormat="0" applyFill="0" applyAlignment="0" applyProtection="0"/>
    <xf numFmtId="0" fontId="52" fillId="0" borderId="12" applyNumberFormat="0" applyFill="0" applyAlignment="0" applyProtection="0"/>
    <xf numFmtId="0" fontId="52" fillId="0" borderId="12" applyNumberFormat="0" applyFill="0" applyAlignment="0" applyProtection="0"/>
    <xf numFmtId="0" fontId="53" fillId="0" borderId="13"/>
    <xf numFmtId="0" fontId="30" fillId="0" borderId="0" applyNumberFormat="0" applyFont="0" applyFill="0" applyAlignment="0"/>
    <xf numFmtId="0" fontId="54" fillId="25"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28" fillId="0" borderId="0"/>
    <xf numFmtId="0" fontId="56" fillId="0" borderId="11" applyNumberFormat="0" applyFont="0" applyFill="0" applyBorder="0" applyAlignment="0">
      <alignment horizontal="center"/>
    </xf>
    <xf numFmtId="0" fontId="4" fillId="0" borderId="0"/>
    <xf numFmtId="0" fontId="4" fillId="0" borderId="0"/>
    <xf numFmtId="0" fontId="4" fillId="0" borderId="0"/>
    <xf numFmtId="0" fontId="4" fillId="0" borderId="0"/>
    <xf numFmtId="0" fontId="4" fillId="0" borderId="0"/>
    <xf numFmtId="0" fontId="4" fillId="0" borderId="0"/>
    <xf numFmtId="0" fontId="57" fillId="0" borderId="0"/>
    <xf numFmtId="0" fontId="4" fillId="0" borderId="0"/>
    <xf numFmtId="0" fontId="4" fillId="0" borderId="0"/>
    <xf numFmtId="0" fontId="125" fillId="0" borderId="0"/>
    <xf numFmtId="0" fontId="12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4" fillId="0" borderId="0"/>
    <xf numFmtId="0" fontId="4" fillId="0" borderId="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4" fillId="26" borderId="45"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21" borderId="15" applyNumberFormat="0" applyAlignment="0" applyProtection="0"/>
    <xf numFmtId="0" fontId="60" fillId="21" borderId="15" applyNumberFormat="0" applyAlignment="0" applyProtection="0"/>
    <xf numFmtId="0" fontId="60" fillId="21" borderId="15" applyNumberFormat="0" applyAlignment="0" applyProtection="0"/>
    <xf numFmtId="0" fontId="61" fillId="23" borderId="0"/>
    <xf numFmtId="0" fontId="62" fillId="0" borderId="0"/>
    <xf numFmtId="0" fontId="51" fillId="0" borderId="0" applyNumberFormat="0" applyFont="0" applyFill="0" applyBorder="0" applyAlignment="0" applyProtection="0">
      <alignment horizontal="left"/>
    </xf>
    <xf numFmtId="0" fontId="63" fillId="0" borderId="13">
      <alignment horizontal="center"/>
    </xf>
    <xf numFmtId="0" fontId="64" fillId="0" borderId="0" applyNumberFormat="0" applyFill="0" applyBorder="0" applyAlignment="0" applyProtection="0"/>
    <xf numFmtId="0" fontId="53" fillId="0" borderId="0"/>
    <xf numFmtId="0" fontId="67" fillId="0" borderId="17"/>
    <xf numFmtId="0" fontId="68" fillId="0" borderId="17"/>
    <xf numFmtId="0" fontId="67" fillId="0" borderId="17"/>
    <xf numFmtId="0" fontId="68" fillId="0" borderId="17"/>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9" fillId="0" borderId="0" applyFont="0">
      <alignment horizontal="centerContinuous"/>
    </xf>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18" applyNumberFormat="0" applyFill="0" applyAlignment="0" applyProtection="0"/>
    <xf numFmtId="0" fontId="71" fillId="0" borderId="18" applyNumberFormat="0" applyFill="0" applyAlignment="0" applyProtection="0"/>
    <xf numFmtId="0" fontId="71" fillId="0" borderId="18" applyNumberFormat="0" applyFill="0" applyAlignment="0" applyProtection="0"/>
    <xf numFmtId="0" fontId="72" fillId="0" borderId="0"/>
    <xf numFmtId="0" fontId="72" fillId="0" borderId="0"/>
    <xf numFmtId="0" fontId="74" fillId="29" borderId="11">
      <alignment horizontal="left" vertical="center"/>
    </xf>
    <xf numFmtId="0" fontId="76" fillId="31" borderId="0">
      <alignment horizontal="left" vertical="center"/>
    </xf>
    <xf numFmtId="168" fontId="4" fillId="0" borderId="0" applyFont="0" applyFill="0" applyBorder="0" applyAlignment="0" applyProtection="0"/>
    <xf numFmtId="0" fontId="77" fillId="0" borderId="20">
      <alignment horizontal="left" vertical="center"/>
    </xf>
    <xf numFmtId="0" fontId="78" fillId="0" borderId="0" applyNumberFormat="0" applyFill="0" applyBorder="0" applyAlignment="0" applyProtection="0"/>
    <xf numFmtId="0" fontId="78"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4"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2" fillId="0" borderId="0"/>
    <xf numFmtId="0" fontId="1" fillId="0" borderId="0"/>
    <xf numFmtId="0" fontId="4" fillId="0" borderId="0"/>
    <xf numFmtId="0" fontId="58" fillId="0" borderId="0"/>
    <xf numFmtId="0" fontId="2" fillId="0" borderId="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23" fillId="21" borderId="52" applyNumberFormat="0" applyAlignment="0" applyProtection="0"/>
    <xf numFmtId="0" fontId="50" fillId="8" borderId="52" applyNumberFormat="0" applyAlignment="0" applyProtection="0"/>
    <xf numFmtId="0" fontId="43" fillId="0" borderId="50">
      <alignment horizontal="left" vertical="center"/>
    </xf>
    <xf numFmtId="0" fontId="50" fillId="8" borderId="52" applyNumberFormat="0" applyAlignment="0" applyProtection="0"/>
    <xf numFmtId="0" fontId="50" fillId="8" borderId="52" applyNumberFormat="0" applyAlignment="0" applyProtection="0"/>
    <xf numFmtId="0" fontId="50" fillId="8" borderId="52" applyNumberForma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4" fillId="26" borderId="53" applyNumberFormat="0" applyFont="0" applyAlignment="0" applyProtection="0"/>
    <xf numFmtId="0" fontId="60" fillId="21" borderId="54" applyNumberFormat="0" applyAlignment="0" applyProtection="0"/>
    <xf numFmtId="0" fontId="60" fillId="21" borderId="54" applyNumberFormat="0" applyAlignment="0" applyProtection="0"/>
    <xf numFmtId="0" fontId="60" fillId="21" borderId="54" applyNumberFormat="0" applyAlignment="0" applyProtection="0"/>
    <xf numFmtId="0" fontId="67" fillId="0" borderId="17"/>
    <xf numFmtId="0" fontId="68" fillId="0" borderId="17"/>
    <xf numFmtId="0" fontId="67" fillId="0" borderId="17"/>
    <xf numFmtId="0" fontId="68" fillId="0" borderId="17"/>
    <xf numFmtId="0" fontId="67" fillId="0" borderId="17"/>
    <xf numFmtId="0" fontId="68" fillId="0" borderId="17"/>
    <xf numFmtId="0" fontId="67" fillId="0" borderId="17"/>
    <xf numFmtId="0" fontId="68" fillId="0" borderId="17"/>
    <xf numFmtId="0" fontId="71" fillId="0" borderId="55" applyNumberFormat="0" applyFill="0" applyAlignment="0" applyProtection="0"/>
    <xf numFmtId="0" fontId="71" fillId="0" borderId="55" applyNumberFormat="0" applyFill="0" applyAlignment="0" applyProtection="0"/>
    <xf numFmtId="0" fontId="71" fillId="0" borderId="55" applyNumberFormat="0" applyFill="0" applyAlignment="0" applyProtection="0"/>
    <xf numFmtId="5" fontId="73" fillId="28" borderId="51">
      <alignment vertical="top"/>
    </xf>
    <xf numFmtId="6" fontId="75" fillId="30" borderId="51"/>
    <xf numFmtId="5" fontId="48" fillId="0" borderId="51">
      <alignment horizontal="left" vertical="top"/>
    </xf>
    <xf numFmtId="168" fontId="4" fillId="0" borderId="0" applyFont="0" applyFill="0" applyBorder="0" applyAlignment="0" applyProtection="0"/>
    <xf numFmtId="0" fontId="4" fillId="0" borderId="0"/>
    <xf numFmtId="0" fontId="67" fillId="0" borderId="17"/>
    <xf numFmtId="0" fontId="68" fillId="0" borderId="17"/>
    <xf numFmtId="0" fontId="67" fillId="0" borderId="17"/>
    <xf numFmtId="0" fontId="68" fillId="0" borderId="17"/>
    <xf numFmtId="168" fontId="4" fillId="0" borderId="0" applyFont="0" applyFill="0" applyBorder="0" applyAlignment="0" applyProtection="0"/>
    <xf numFmtId="0" fontId="4" fillId="0" borderId="0"/>
  </cellStyleXfs>
  <cellXfs count="597">
    <xf numFmtId="187" fontId="0" fillId="0" borderId="0" xfId="0"/>
    <xf numFmtId="187" fontId="90" fillId="0" borderId="0" xfId="0" applyFont="1"/>
    <xf numFmtId="187" fontId="90" fillId="0" borderId="22" xfId="0" applyFont="1" applyBorder="1" applyAlignment="1">
      <alignment vertical="center" wrapText="1"/>
    </xf>
    <xf numFmtId="187" fontId="93" fillId="0" borderId="0" xfId="0" applyFont="1"/>
    <xf numFmtId="187" fontId="90" fillId="0" borderId="0" xfId="0" applyFont="1" applyAlignment="1">
      <alignment horizontal="center"/>
    </xf>
    <xf numFmtId="187" fontId="90" fillId="0" borderId="0" xfId="0" applyFont="1" applyAlignment="1">
      <alignment horizontal="center" vertical="center"/>
    </xf>
    <xf numFmtId="187" fontId="90" fillId="0" borderId="0" xfId="0" applyFont="1" applyAlignment="1">
      <alignment vertical="center"/>
    </xf>
    <xf numFmtId="187" fontId="94" fillId="0" borderId="0" xfId="2500" applyFont="1" applyAlignment="1">
      <alignment horizontal="center" vertical="center" wrapText="1"/>
    </xf>
    <xf numFmtId="43" fontId="90" fillId="0" borderId="0" xfId="2288" applyFont="1" applyAlignment="1">
      <alignment vertical="center"/>
    </xf>
    <xf numFmtId="187" fontId="90" fillId="0" borderId="0" xfId="0" applyFont="1" applyAlignment="1">
      <alignment horizontal="left" vertical="center"/>
    </xf>
    <xf numFmtId="2" fontId="90" fillId="0" borderId="21" xfId="0" applyNumberFormat="1" applyFont="1" applyBorder="1" applyAlignment="1">
      <alignment horizontal="center" vertical="center" wrapText="1"/>
    </xf>
    <xf numFmtId="187" fontId="95" fillId="0" borderId="0" xfId="0" applyFont="1" applyAlignment="1">
      <alignment horizontal="left" vertical="center"/>
    </xf>
    <xf numFmtId="187" fontId="90" fillId="0" borderId="0" xfId="0" applyFont="1" applyAlignment="1">
      <alignment horizontal="center" vertical="center" wrapText="1"/>
    </xf>
    <xf numFmtId="2" fontId="90" fillId="0" borderId="22" xfId="0" applyNumberFormat="1" applyFont="1" applyBorder="1" applyAlignment="1">
      <alignment horizontal="center" vertical="center" wrapText="1"/>
    </xf>
    <xf numFmtId="187" fontId="95" fillId="0" borderId="0" xfId="0" applyFont="1" applyAlignment="1">
      <alignment vertical="center"/>
    </xf>
    <xf numFmtId="187" fontId="95" fillId="0" borderId="0" xfId="0" applyFont="1" applyAlignment="1">
      <alignment horizontal="left" vertical="center" indent="5"/>
    </xf>
    <xf numFmtId="187" fontId="94" fillId="0" borderId="0" xfId="0" applyFont="1" applyAlignment="1">
      <alignment vertical="center"/>
    </xf>
    <xf numFmtId="187" fontId="28" fillId="0" borderId="0" xfId="0" applyFont="1" applyAlignment="1">
      <alignment vertical="center"/>
    </xf>
    <xf numFmtId="205" fontId="28" fillId="0" borderId="0" xfId="0" applyNumberFormat="1" applyFont="1" applyAlignment="1">
      <alignment vertical="center"/>
    </xf>
    <xf numFmtId="167" fontId="98" fillId="0" borderId="0" xfId="0" applyNumberFormat="1" applyFont="1" applyAlignment="1">
      <alignment vertical="center"/>
    </xf>
    <xf numFmtId="187" fontId="98" fillId="0" borderId="0" xfId="0" applyFont="1" applyAlignment="1">
      <alignment vertical="center"/>
    </xf>
    <xf numFmtId="43" fontId="97" fillId="0" borderId="0" xfId="2501" applyNumberFormat="1" applyFont="1" applyAlignment="1">
      <alignment vertical="center"/>
    </xf>
    <xf numFmtId="43" fontId="28" fillId="0" borderId="0" xfId="2501" applyNumberFormat="1" applyFont="1" applyAlignment="1">
      <alignment vertical="center"/>
    </xf>
    <xf numFmtId="187" fontId="98" fillId="0" borderId="0" xfId="2501" applyFont="1" applyAlignment="1">
      <alignment vertical="center"/>
    </xf>
    <xf numFmtId="187" fontId="28" fillId="0" borderId="0" xfId="2501" applyFont="1" applyAlignment="1">
      <alignment vertical="center"/>
    </xf>
    <xf numFmtId="187" fontId="99" fillId="0" borderId="0" xfId="2501" applyFont="1" applyAlignment="1">
      <alignment vertical="center"/>
    </xf>
    <xf numFmtId="187" fontId="0" fillId="0" borderId="0" xfId="0" applyAlignment="1">
      <alignment vertical="center"/>
    </xf>
    <xf numFmtId="167" fontId="0" fillId="0" borderId="0" xfId="0" applyNumberFormat="1" applyAlignment="1">
      <alignment vertical="center"/>
    </xf>
    <xf numFmtId="205" fontId="98" fillId="0" borderId="0" xfId="2501" applyNumberFormat="1" applyFont="1" applyAlignment="1">
      <alignment vertical="center"/>
    </xf>
    <xf numFmtId="205" fontId="90" fillId="0" borderId="0" xfId="0" applyNumberFormat="1" applyFont="1" applyAlignment="1">
      <alignment vertical="center"/>
    </xf>
    <xf numFmtId="205" fontId="0" fillId="0" borderId="0" xfId="0" applyNumberFormat="1" applyAlignment="1">
      <alignment vertical="center"/>
    </xf>
    <xf numFmtId="187" fontId="100" fillId="0" borderId="0" xfId="0" applyFont="1" applyAlignment="1">
      <alignment vertical="center"/>
    </xf>
    <xf numFmtId="187" fontId="101" fillId="0" borderId="0" xfId="2501" applyFont="1" applyAlignment="1">
      <alignment vertical="center"/>
    </xf>
    <xf numFmtId="187" fontId="97" fillId="0" borderId="0" xfId="2501" applyFont="1" applyAlignment="1">
      <alignment vertical="center"/>
    </xf>
    <xf numFmtId="43" fontId="102" fillId="0" borderId="24" xfId="0" applyNumberFormat="1" applyFont="1" applyBorder="1" applyAlignment="1">
      <alignment vertical="center"/>
    </xf>
    <xf numFmtId="43" fontId="102" fillId="0" borderId="24" xfId="2288" applyFont="1" applyBorder="1" applyAlignment="1">
      <alignment vertical="center"/>
    </xf>
    <xf numFmtId="43" fontId="102" fillId="33" borderId="24" xfId="2288" applyFont="1" applyFill="1" applyBorder="1" applyAlignment="1">
      <alignment vertical="center"/>
    </xf>
    <xf numFmtId="43" fontId="103" fillId="0" borderId="24" xfId="2288" applyFont="1" applyBorder="1" applyAlignment="1">
      <alignment vertical="center"/>
    </xf>
    <xf numFmtId="43" fontId="103" fillId="0" borderId="24" xfId="0" applyNumberFormat="1" applyFont="1" applyBorder="1" applyAlignment="1">
      <alignment vertical="center"/>
    </xf>
    <xf numFmtId="187" fontId="104" fillId="0" borderId="0" xfId="0" applyFont="1" applyAlignment="1">
      <alignment vertical="center"/>
    </xf>
    <xf numFmtId="187" fontId="105" fillId="0" borderId="0" xfId="0" applyFont="1" applyAlignment="1">
      <alignment vertical="center"/>
    </xf>
    <xf numFmtId="173" fontId="106" fillId="23" borderId="24" xfId="2290" applyNumberFormat="1" applyFont="1" applyFill="1" applyBorder="1" applyAlignment="1">
      <alignment horizontal="right" vertical="center"/>
    </xf>
    <xf numFmtId="173" fontId="107" fillId="23" borderId="24" xfId="2290" applyNumberFormat="1" applyFont="1" applyFill="1" applyBorder="1" applyAlignment="1">
      <alignment horizontal="right" vertical="center"/>
    </xf>
    <xf numFmtId="187" fontId="108" fillId="0" borderId="23" xfId="0" applyFont="1" applyBorder="1" applyAlignment="1">
      <alignment horizontal="center" vertical="center" wrapText="1"/>
    </xf>
    <xf numFmtId="205" fontId="109" fillId="23" borderId="26" xfId="2501" quotePrefix="1" applyNumberFormat="1" applyFont="1" applyFill="1" applyBorder="1" applyAlignment="1">
      <alignment horizontal="right" vertical="center"/>
    </xf>
    <xf numFmtId="205" fontId="109" fillId="23" borderId="25" xfId="2501" quotePrefix="1" applyNumberFormat="1" applyFont="1" applyFill="1" applyBorder="1" applyAlignment="1">
      <alignment horizontal="right" vertical="center"/>
    </xf>
    <xf numFmtId="187" fontId="108" fillId="0" borderId="23" xfId="0" applyFont="1" applyBorder="1" applyAlignment="1">
      <alignment vertical="center" wrapText="1"/>
    </xf>
    <xf numFmtId="43" fontId="108" fillId="0" borderId="24" xfId="2288" applyFont="1" applyBorder="1" applyAlignment="1">
      <alignment vertical="center"/>
    </xf>
    <xf numFmtId="173" fontId="111" fillId="23" borderId="24" xfId="2290" applyNumberFormat="1" applyFont="1" applyFill="1" applyBorder="1" applyAlignment="1">
      <alignment horizontal="right" vertical="center"/>
    </xf>
    <xf numFmtId="187" fontId="102" fillId="0" borderId="21" xfId="0" applyFont="1" applyBorder="1" applyAlignment="1">
      <alignment horizontal="center" vertical="center" wrapText="1"/>
    </xf>
    <xf numFmtId="187" fontId="102" fillId="0" borderId="21" xfId="0" applyFont="1" applyBorder="1" applyAlignment="1">
      <alignment vertical="center" wrapText="1"/>
    </xf>
    <xf numFmtId="187" fontId="103" fillId="0" borderId="21" xfId="0" applyFont="1" applyBorder="1" applyAlignment="1">
      <alignment vertical="center" wrapText="1"/>
    </xf>
    <xf numFmtId="187" fontId="103" fillId="0" borderId="21" xfId="0" applyFont="1" applyBorder="1" applyAlignment="1">
      <alignment horizontal="center" vertical="center" wrapText="1"/>
    </xf>
    <xf numFmtId="173" fontId="109" fillId="23" borderId="24" xfId="2290" applyNumberFormat="1" applyFont="1" applyFill="1" applyBorder="1" applyAlignment="1">
      <alignment horizontal="right" vertical="center"/>
    </xf>
    <xf numFmtId="173" fontId="106" fillId="23" borderId="24" xfId="2290" quotePrefix="1" applyNumberFormat="1" applyFont="1" applyFill="1" applyBorder="1" applyAlignment="1">
      <alignment horizontal="right" vertical="center"/>
    </xf>
    <xf numFmtId="187" fontId="108" fillId="0" borderId="21" xfId="0" applyFont="1" applyBorder="1" applyAlignment="1">
      <alignment horizontal="center" vertical="center" wrapText="1"/>
    </xf>
    <xf numFmtId="187" fontId="108" fillId="0" borderId="21" xfId="0" applyFont="1" applyBorder="1" applyAlignment="1">
      <alignment vertical="center" wrapText="1"/>
    </xf>
    <xf numFmtId="187" fontId="103" fillId="0" borderId="24" xfId="2501" applyFont="1" applyBorder="1" applyAlignment="1">
      <alignment horizontal="left" vertical="center"/>
    </xf>
    <xf numFmtId="187" fontId="103" fillId="0" borderId="24" xfId="2501" applyFont="1" applyBorder="1" applyAlignment="1">
      <alignment horizontal="center" vertical="center"/>
    </xf>
    <xf numFmtId="2" fontId="102" fillId="0" borderId="21" xfId="0" applyNumberFormat="1" applyFont="1" applyBorder="1" applyAlignment="1">
      <alignment horizontal="center" vertical="center" wrapText="1"/>
    </xf>
    <xf numFmtId="205" fontId="108" fillId="32" borderId="11" xfId="0" applyNumberFormat="1" applyFont="1" applyFill="1" applyBorder="1" applyAlignment="1">
      <alignment horizontal="center" vertical="center" wrapText="1"/>
    </xf>
    <xf numFmtId="205" fontId="106" fillId="0" borderId="11" xfId="0" applyNumberFormat="1" applyFont="1" applyBorder="1" applyAlignment="1">
      <alignment vertical="center"/>
    </xf>
    <xf numFmtId="43" fontId="28" fillId="0" borderId="0" xfId="2288" applyFont="1" applyAlignment="1">
      <alignment vertical="center"/>
    </xf>
    <xf numFmtId="167" fontId="106" fillId="23" borderId="11" xfId="2290" applyNumberFormat="1" applyFont="1" applyFill="1" applyBorder="1" applyAlignment="1">
      <alignment horizontal="center" vertical="center" wrapText="1"/>
    </xf>
    <xf numFmtId="205" fontId="108" fillId="23" borderId="0" xfId="2501" applyNumberFormat="1" applyFont="1" applyFill="1" applyAlignment="1">
      <alignment horizontal="left" vertical="center"/>
    </xf>
    <xf numFmtId="205" fontId="108" fillId="23" borderId="0" xfId="0" applyNumberFormat="1" applyFont="1" applyFill="1" applyAlignment="1">
      <alignment horizontal="center" vertical="center" wrapText="1"/>
    </xf>
    <xf numFmtId="205" fontId="102" fillId="23" borderId="0" xfId="0" applyNumberFormat="1" applyFont="1" applyFill="1" applyAlignment="1">
      <alignment vertical="center"/>
    </xf>
    <xf numFmtId="205" fontId="102" fillId="23" borderId="0" xfId="2288" applyNumberFormat="1" applyFont="1" applyFill="1" applyBorder="1" applyAlignment="1">
      <alignment vertical="center"/>
    </xf>
    <xf numFmtId="205" fontId="103" fillId="23" borderId="0" xfId="0" applyNumberFormat="1" applyFont="1" applyFill="1" applyAlignment="1">
      <alignment vertical="center"/>
    </xf>
    <xf numFmtId="205" fontId="106" fillId="23" borderId="0" xfId="0" applyNumberFormat="1" applyFont="1" applyFill="1" applyAlignment="1">
      <alignment vertical="center"/>
    </xf>
    <xf numFmtId="205" fontId="90" fillId="23" borderId="0" xfId="0" applyNumberFormat="1" applyFont="1" applyFill="1" applyAlignment="1">
      <alignment vertical="center"/>
    </xf>
    <xf numFmtId="205" fontId="0" fillId="23" borderId="0" xfId="0" applyNumberFormat="1" applyFill="1" applyAlignment="1">
      <alignment vertical="center"/>
    </xf>
    <xf numFmtId="187" fontId="117" fillId="0" borderId="25" xfId="0" applyFont="1" applyBorder="1" applyAlignment="1">
      <alignment horizontal="center" vertical="center" wrapText="1"/>
    </xf>
    <xf numFmtId="187" fontId="117" fillId="0" borderId="25" xfId="0" applyFont="1" applyBorder="1" applyAlignment="1">
      <alignment vertical="center" wrapText="1"/>
    </xf>
    <xf numFmtId="187" fontId="118" fillId="0" borderId="25" xfId="0" applyFont="1" applyBorder="1" applyAlignment="1">
      <alignment horizontal="center" vertical="center" wrapText="1"/>
    </xf>
    <xf numFmtId="205" fontId="119" fillId="0" borderId="25" xfId="0" applyNumberFormat="1" applyFont="1" applyBorder="1" applyAlignment="1">
      <alignment vertical="center"/>
    </xf>
    <xf numFmtId="205" fontId="119" fillId="0" borderId="24" xfId="0" applyNumberFormat="1" applyFont="1" applyBorder="1" applyAlignment="1">
      <alignment vertical="center"/>
    </xf>
    <xf numFmtId="167" fontId="102" fillId="0" borderId="25" xfId="0" applyNumberFormat="1" applyFont="1" applyBorder="1" applyAlignment="1">
      <alignment vertical="center"/>
    </xf>
    <xf numFmtId="167" fontId="103" fillId="0" borderId="25" xfId="0" applyNumberFormat="1" applyFont="1" applyBorder="1" applyAlignment="1">
      <alignment vertical="center"/>
    </xf>
    <xf numFmtId="167" fontId="102" fillId="23" borderId="25" xfId="0" applyNumberFormat="1" applyFont="1" applyFill="1" applyBorder="1" applyAlignment="1">
      <alignment vertical="center"/>
    </xf>
    <xf numFmtId="167" fontId="102" fillId="0" borderId="24" xfId="0" applyNumberFormat="1" applyFont="1" applyBorder="1" applyAlignment="1">
      <alignment vertical="center"/>
    </xf>
    <xf numFmtId="167" fontId="102" fillId="32" borderId="24" xfId="2288" applyNumberFormat="1" applyFont="1" applyFill="1" applyBorder="1" applyAlignment="1">
      <alignment vertical="center"/>
    </xf>
    <xf numFmtId="167" fontId="102" fillId="0" borderId="24" xfId="2288" applyNumberFormat="1" applyFont="1" applyBorder="1" applyAlignment="1">
      <alignment vertical="center"/>
    </xf>
    <xf numFmtId="167" fontId="102" fillId="33" borderId="24" xfId="2288" applyNumberFormat="1" applyFont="1" applyFill="1" applyBorder="1" applyAlignment="1">
      <alignment vertical="center"/>
    </xf>
    <xf numFmtId="167" fontId="103" fillId="0" borderId="24" xfId="2288" applyNumberFormat="1" applyFont="1" applyBorder="1" applyAlignment="1">
      <alignment vertical="center"/>
    </xf>
    <xf numFmtId="167" fontId="102" fillId="32" borderId="24" xfId="0" applyNumberFormat="1" applyFont="1" applyFill="1" applyBorder="1" applyAlignment="1">
      <alignment vertical="center"/>
    </xf>
    <xf numFmtId="167" fontId="103" fillId="0" borderId="24" xfId="0" applyNumberFormat="1" applyFont="1" applyBorder="1" applyAlignment="1">
      <alignment vertical="center"/>
    </xf>
    <xf numFmtId="167" fontId="102" fillId="32" borderId="11" xfId="0" applyNumberFormat="1" applyFont="1" applyFill="1" applyBorder="1" applyAlignment="1">
      <alignment vertical="center"/>
    </xf>
    <xf numFmtId="167" fontId="119" fillId="0" borderId="25" xfId="0" applyNumberFormat="1" applyFont="1" applyBorder="1" applyAlignment="1">
      <alignment vertical="center"/>
    </xf>
    <xf numFmtId="167" fontId="119" fillId="0" borderId="25" xfId="2288" applyNumberFormat="1" applyFont="1" applyFill="1" applyBorder="1" applyAlignment="1">
      <alignment vertical="center"/>
    </xf>
    <xf numFmtId="167" fontId="120" fillId="0" borderId="25" xfId="0" applyNumberFormat="1" applyFont="1" applyBorder="1" applyAlignment="1">
      <alignment vertical="center"/>
    </xf>
    <xf numFmtId="187" fontId="30" fillId="0" borderId="0" xfId="0" applyFont="1" applyAlignment="1">
      <alignment vertical="center"/>
    </xf>
    <xf numFmtId="187" fontId="30" fillId="0" borderId="0" xfId="0" applyFont="1" applyAlignment="1">
      <alignment horizontal="center" vertical="center"/>
    </xf>
    <xf numFmtId="187" fontId="108" fillId="36" borderId="23" xfId="0" applyFont="1" applyFill="1" applyBorder="1" applyAlignment="1">
      <alignment horizontal="center" vertical="center" wrapText="1"/>
    </xf>
    <xf numFmtId="187" fontId="102" fillId="36" borderId="21" xfId="0" applyFont="1" applyFill="1" applyBorder="1" applyAlignment="1">
      <alignment horizontal="center" vertical="center" wrapText="1"/>
    </xf>
    <xf numFmtId="187" fontId="103" fillId="36" borderId="21" xfId="0" applyFont="1" applyFill="1" applyBorder="1" applyAlignment="1">
      <alignment horizontal="center" vertical="center" wrapText="1"/>
    </xf>
    <xf numFmtId="187" fontId="108" fillId="36" borderId="21" xfId="0" applyFont="1" applyFill="1" applyBorder="1" applyAlignment="1">
      <alignment horizontal="center" vertical="center" wrapText="1"/>
    </xf>
    <xf numFmtId="187" fontId="103" fillId="36" borderId="24" xfId="2501" applyFont="1" applyFill="1" applyBorder="1" applyAlignment="1">
      <alignment horizontal="center" vertical="center"/>
    </xf>
    <xf numFmtId="205" fontId="102" fillId="36" borderId="11" xfId="0" applyNumberFormat="1" applyFont="1" applyFill="1" applyBorder="1" applyAlignment="1">
      <alignment vertical="center"/>
    </xf>
    <xf numFmtId="205" fontId="119" fillId="36" borderId="25" xfId="0" applyNumberFormat="1" applyFont="1" applyFill="1" applyBorder="1" applyAlignment="1">
      <alignment vertical="center"/>
    </xf>
    <xf numFmtId="187" fontId="117" fillId="36" borderId="24" xfId="0" applyFont="1" applyFill="1" applyBorder="1" applyAlignment="1">
      <alignment horizontal="center" vertical="center" wrapText="1"/>
    </xf>
    <xf numFmtId="187" fontId="105" fillId="34" borderId="0" xfId="0" applyFont="1" applyFill="1" applyAlignment="1">
      <alignment vertical="center"/>
    </xf>
    <xf numFmtId="187" fontId="90" fillId="34" borderId="0" xfId="0" applyFont="1" applyFill="1" applyAlignment="1">
      <alignment vertical="center"/>
    </xf>
    <xf numFmtId="187" fontId="0" fillId="34" borderId="0" xfId="0" applyFill="1" applyAlignment="1">
      <alignment vertical="center"/>
    </xf>
    <xf numFmtId="43" fontId="108" fillId="0" borderId="25" xfId="0" applyNumberFormat="1" applyFont="1" applyBorder="1" applyAlignment="1">
      <alignment vertical="center"/>
    </xf>
    <xf numFmtId="187" fontId="91" fillId="35" borderId="0" xfId="0" applyFont="1" applyFill="1" applyAlignment="1">
      <alignment horizontal="center"/>
    </xf>
    <xf numFmtId="43" fontId="90" fillId="0" borderId="0" xfId="0" applyNumberFormat="1" applyFont="1" applyAlignment="1">
      <alignment horizontal="center" vertical="center"/>
    </xf>
    <xf numFmtId="187" fontId="30" fillId="0" borderId="11" xfId="0" applyFont="1" applyBorder="1" applyAlignment="1">
      <alignment horizontal="center" vertical="center" wrapText="1"/>
    </xf>
    <xf numFmtId="187" fontId="30" fillId="0" borderId="0" xfId="0" applyFont="1" applyAlignment="1">
      <alignment horizontal="center" vertical="center" wrapText="1"/>
    </xf>
    <xf numFmtId="187" fontId="43" fillId="0" borderId="0" xfId="0" applyFont="1" applyAlignment="1">
      <alignment vertical="center"/>
    </xf>
    <xf numFmtId="187" fontId="94" fillId="0" borderId="11" xfId="0" applyFont="1" applyBorder="1" applyAlignment="1">
      <alignment vertical="center" wrapText="1"/>
    </xf>
    <xf numFmtId="187" fontId="95" fillId="0" borderId="0" xfId="0" applyFont="1"/>
    <xf numFmtId="187" fontId="90" fillId="0" borderId="0" xfId="0" applyFont="1" applyAlignment="1">
      <alignment horizontal="left" vertical="center" wrapText="1"/>
    </xf>
    <xf numFmtId="187" fontId="90" fillId="0" borderId="11" xfId="0" applyFont="1" applyBorder="1" applyAlignment="1">
      <alignment vertical="center"/>
    </xf>
    <xf numFmtId="187" fontId="121" fillId="35" borderId="0" xfId="0" applyFont="1" applyFill="1" applyAlignment="1">
      <alignment horizontal="center" vertical="center"/>
    </xf>
    <xf numFmtId="187" fontId="90" fillId="0" borderId="11" xfId="0" applyFont="1" applyBorder="1" applyAlignment="1">
      <alignment horizontal="center" vertical="center"/>
    </xf>
    <xf numFmtId="3" fontId="90" fillId="0" borderId="0" xfId="0" applyNumberFormat="1" applyFont="1" applyAlignment="1">
      <alignment horizontal="center" vertical="center"/>
    </xf>
    <xf numFmtId="167" fontId="90" fillId="0" borderId="11" xfId="2288" applyNumberFormat="1" applyFont="1" applyBorder="1" applyAlignment="1">
      <alignment vertical="center"/>
    </xf>
    <xf numFmtId="4" fontId="94" fillId="0" borderId="25" xfId="0" applyNumberFormat="1" applyFont="1" applyBorder="1" applyAlignment="1">
      <alignment horizontal="right" vertical="center"/>
    </xf>
    <xf numFmtId="2" fontId="108" fillId="32" borderId="24" xfId="2288" applyNumberFormat="1" applyFont="1" applyFill="1" applyBorder="1" applyAlignment="1">
      <alignment vertical="center"/>
    </xf>
    <xf numFmtId="2" fontId="102" fillId="0" borderId="24" xfId="2288" applyNumberFormat="1" applyFont="1" applyBorder="1" applyAlignment="1">
      <alignment vertical="center"/>
    </xf>
    <xf numFmtId="2" fontId="102" fillId="33" borderId="24" xfId="2288" applyNumberFormat="1" applyFont="1" applyFill="1" applyBorder="1" applyAlignment="1">
      <alignment vertical="center"/>
    </xf>
    <xf numFmtId="2" fontId="103" fillId="0" borderId="24" xfId="2288" applyNumberFormat="1" applyFont="1" applyBorder="1" applyAlignment="1">
      <alignment vertical="center"/>
    </xf>
    <xf numFmtId="2" fontId="102" fillId="32" borderId="11" xfId="0" applyNumberFormat="1" applyFont="1" applyFill="1" applyBorder="1" applyAlignment="1">
      <alignment vertical="center"/>
    </xf>
    <xf numFmtId="208" fontId="108" fillId="0" borderId="24" xfId="3372" applyNumberFormat="1" applyFont="1" applyBorder="1" applyAlignment="1">
      <alignment vertical="center"/>
    </xf>
    <xf numFmtId="208" fontId="108" fillId="32" borderId="24" xfId="3372" applyNumberFormat="1" applyFont="1" applyFill="1" applyBorder="1" applyAlignment="1">
      <alignment vertical="center"/>
    </xf>
    <xf numFmtId="208" fontId="110" fillId="32" borderId="24" xfId="3372" applyNumberFormat="1" applyFont="1" applyFill="1" applyBorder="1" applyAlignment="1">
      <alignment vertical="center"/>
    </xf>
    <xf numFmtId="208" fontId="102" fillId="0" borderId="24" xfId="3372" applyNumberFormat="1" applyFont="1" applyBorder="1" applyAlignment="1">
      <alignment vertical="center"/>
    </xf>
    <xf numFmtId="208" fontId="102" fillId="32" borderId="24" xfId="3372" applyNumberFormat="1" applyFont="1" applyFill="1" applyBorder="1" applyAlignment="1">
      <alignment vertical="center"/>
    </xf>
    <xf numFmtId="208" fontId="102" fillId="33" borderId="24" xfId="3372" applyNumberFormat="1" applyFont="1" applyFill="1" applyBorder="1" applyAlignment="1">
      <alignment vertical="center"/>
    </xf>
    <xf numFmtId="208" fontId="103" fillId="0" borderId="24" xfId="3372" applyNumberFormat="1" applyFont="1" applyBorder="1" applyAlignment="1">
      <alignment vertical="center"/>
    </xf>
    <xf numFmtId="208" fontId="108" fillId="33" borderId="24" xfId="3372" applyNumberFormat="1" applyFont="1" applyFill="1" applyBorder="1" applyAlignment="1">
      <alignment vertical="center"/>
    </xf>
    <xf numFmtId="208" fontId="103" fillId="33" borderId="24" xfId="3372" applyNumberFormat="1" applyFont="1" applyFill="1" applyBorder="1" applyAlignment="1">
      <alignment vertical="center"/>
    </xf>
    <xf numFmtId="208" fontId="103" fillId="32" borderId="24" xfId="3372" applyNumberFormat="1" applyFont="1" applyFill="1" applyBorder="1" applyAlignment="1">
      <alignment vertical="center"/>
    </xf>
    <xf numFmtId="208" fontId="102" fillId="32" borderId="11" xfId="3372" applyNumberFormat="1" applyFont="1" applyFill="1" applyBorder="1" applyAlignment="1">
      <alignment vertical="center"/>
    </xf>
    <xf numFmtId="208" fontId="103" fillId="32" borderId="11" xfId="3372" applyNumberFormat="1" applyFont="1" applyFill="1" applyBorder="1" applyAlignment="1">
      <alignment vertical="center"/>
    </xf>
    <xf numFmtId="187" fontId="94" fillId="0" borderId="25" xfId="0" applyFont="1" applyBorder="1" applyAlignment="1">
      <alignment horizontal="center" vertical="center" wrapText="1"/>
    </xf>
    <xf numFmtId="187" fontId="94" fillId="0" borderId="25" xfId="0" applyFont="1" applyBorder="1" applyAlignment="1">
      <alignment vertical="center" wrapText="1"/>
    </xf>
    <xf numFmtId="187" fontId="126" fillId="0" borderId="0" xfId="2449" applyFont="1" applyAlignment="1">
      <alignment vertical="center" wrapText="1"/>
    </xf>
    <xf numFmtId="187" fontId="126" fillId="0" borderId="0" xfId="2449" applyFont="1" applyAlignment="1">
      <alignment horizontal="center" vertical="center" wrapText="1"/>
    </xf>
    <xf numFmtId="187" fontId="4" fillId="0" borderId="0" xfId="2449" applyAlignment="1">
      <alignment vertical="center" wrapText="1"/>
    </xf>
    <xf numFmtId="187" fontId="4" fillId="0" borderId="11" xfId="2449" applyBorder="1" applyAlignment="1">
      <alignment horizontal="left" vertical="center" wrapText="1"/>
    </xf>
    <xf numFmtId="187" fontId="4" fillId="0" borderId="0" xfId="2449" applyAlignment="1">
      <alignment horizontal="center" vertical="center" wrapText="1"/>
    </xf>
    <xf numFmtId="187" fontId="126" fillId="0" borderId="11" xfId="2449" applyFont="1" applyBorder="1" applyAlignment="1">
      <alignment horizontal="right" vertical="center" wrapText="1"/>
    </xf>
    <xf numFmtId="187" fontId="126" fillId="0" borderId="11" xfId="2449" applyFont="1" applyBorder="1" applyAlignment="1">
      <alignment vertical="center" wrapText="1"/>
    </xf>
    <xf numFmtId="4" fontId="4" fillId="0" borderId="11" xfId="2449" applyNumberFormat="1" applyBorder="1" applyAlignment="1">
      <alignment horizontal="right" vertical="center" wrapText="1"/>
    </xf>
    <xf numFmtId="187" fontId="4" fillId="0" borderId="11" xfId="2449" applyBorder="1" applyAlignment="1">
      <alignment vertical="center" wrapText="1"/>
    </xf>
    <xf numFmtId="167" fontId="90" fillId="0" borderId="11" xfId="2288" applyNumberFormat="1" applyFont="1" applyFill="1" applyBorder="1" applyAlignment="1">
      <alignment horizontal="center" vertical="center" wrapText="1"/>
    </xf>
    <xf numFmtId="187" fontId="94" fillId="0" borderId="25" xfId="0" applyFont="1" applyBorder="1"/>
    <xf numFmtId="187" fontId="94" fillId="0" borderId="0" xfId="0" applyFont="1" applyAlignment="1">
      <alignment horizontal="center" vertical="center"/>
    </xf>
    <xf numFmtId="187" fontId="90" fillId="0" borderId="11" xfId="0" applyFont="1" applyBorder="1" applyAlignment="1">
      <alignment horizontal="center" vertical="center" wrapText="1"/>
    </xf>
    <xf numFmtId="187" fontId="94" fillId="0" borderId="32" xfId="0" applyFont="1" applyBorder="1" applyAlignment="1">
      <alignment horizontal="center" vertical="center" wrapText="1"/>
    </xf>
    <xf numFmtId="187" fontId="94" fillId="0" borderId="34" xfId="0" applyFont="1" applyBorder="1" applyAlignment="1">
      <alignment horizontal="center" vertical="center" wrapText="1"/>
    </xf>
    <xf numFmtId="187" fontId="94" fillId="0" borderId="31" xfId="0" applyFont="1" applyBorder="1" applyAlignment="1">
      <alignment horizontal="center" vertical="center" wrapText="1"/>
    </xf>
    <xf numFmtId="187" fontId="94" fillId="0" borderId="39" xfId="0" applyFont="1" applyBorder="1" applyAlignment="1">
      <alignment horizontal="center" vertical="center" wrapText="1"/>
    </xf>
    <xf numFmtId="187" fontId="94" fillId="0" borderId="39" xfId="0" applyFont="1" applyBorder="1" applyAlignment="1">
      <alignment vertical="center" wrapText="1"/>
    </xf>
    <xf numFmtId="187" fontId="90" fillId="0" borderId="39" xfId="0" applyFont="1" applyBorder="1" applyAlignment="1">
      <alignment horizontal="center" vertical="center" wrapText="1"/>
    </xf>
    <xf numFmtId="187" fontId="95" fillId="0" borderId="39" xfId="0" applyFont="1" applyBorder="1" applyAlignment="1">
      <alignment vertical="center" wrapText="1"/>
    </xf>
    <xf numFmtId="187" fontId="95" fillId="0" borderId="39" xfId="0" applyFont="1" applyBorder="1" applyAlignment="1">
      <alignment horizontal="center" vertical="center" wrapText="1"/>
    </xf>
    <xf numFmtId="187" fontId="90" fillId="0" borderId="39" xfId="0" applyFont="1" applyBorder="1" applyAlignment="1">
      <alignment vertical="center" wrapText="1"/>
    </xf>
    <xf numFmtId="208" fontId="95" fillId="0" borderId="39" xfId="3372" applyNumberFormat="1" applyFont="1" applyBorder="1" applyAlignment="1">
      <alignment horizontal="right" vertical="center" wrapText="1"/>
    </xf>
    <xf numFmtId="187" fontId="93" fillId="0" borderId="32" xfId="0" quotePrefix="1" applyFont="1" applyBorder="1" applyAlignment="1">
      <alignment horizontal="center" vertical="center" wrapText="1"/>
    </xf>
    <xf numFmtId="187" fontId="91" fillId="0" borderId="41" xfId="0" quotePrefix="1" applyFont="1" applyBorder="1" applyAlignment="1">
      <alignment horizontal="center" vertical="center" wrapText="1"/>
    </xf>
    <xf numFmtId="41" fontId="93" fillId="0" borderId="32" xfId="3372" quotePrefix="1" applyFont="1" applyBorder="1" applyAlignment="1">
      <alignment horizontal="center" vertical="center" wrapText="1"/>
    </xf>
    <xf numFmtId="187" fontId="94" fillId="0" borderId="41" xfId="0" applyFont="1" applyBorder="1" applyAlignment="1">
      <alignment vertical="center" wrapText="1"/>
    </xf>
    <xf numFmtId="187" fontId="94" fillId="0" borderId="41" xfId="0" quotePrefix="1" applyFont="1" applyBorder="1" applyAlignment="1">
      <alignment horizontal="center" vertical="center" wrapText="1"/>
    </xf>
    <xf numFmtId="43" fontId="94" fillId="0" borderId="41" xfId="2288" quotePrefix="1" applyFont="1" applyBorder="1" applyAlignment="1">
      <alignment horizontal="center" vertical="center" wrapText="1"/>
    </xf>
    <xf numFmtId="43" fontId="90" fillId="0" borderId="39" xfId="2288" applyFont="1" applyBorder="1" applyAlignment="1">
      <alignment vertical="center" wrapText="1"/>
    </xf>
    <xf numFmtId="43" fontId="95" fillId="0" borderId="39" xfId="2288" applyFont="1" applyBorder="1" applyAlignment="1">
      <alignment vertical="center" wrapText="1"/>
    </xf>
    <xf numFmtId="43" fontId="94" fillId="0" borderId="39" xfId="2288" applyFont="1" applyBorder="1" applyAlignment="1">
      <alignment vertical="center" wrapText="1"/>
    </xf>
    <xf numFmtId="167" fontId="90" fillId="0" borderId="39" xfId="0" applyNumberFormat="1" applyFont="1" applyBorder="1" applyAlignment="1">
      <alignment vertical="center" wrapText="1"/>
    </xf>
    <xf numFmtId="187" fontId="94" fillId="0" borderId="40" xfId="0" applyFont="1" applyBorder="1" applyAlignment="1">
      <alignment horizontal="center" vertical="center" wrapText="1"/>
    </xf>
    <xf numFmtId="187" fontId="94" fillId="0" borderId="40" xfId="0" applyFont="1" applyBorder="1" applyAlignment="1">
      <alignment vertical="center" wrapText="1"/>
    </xf>
    <xf numFmtId="43" fontId="94" fillId="0" borderId="40" xfId="0" applyNumberFormat="1" applyFont="1" applyBorder="1" applyAlignment="1">
      <alignment vertical="center" wrapText="1"/>
    </xf>
    <xf numFmtId="167" fontId="108" fillId="23" borderId="39" xfId="2288" applyNumberFormat="1" applyFont="1" applyFill="1" applyBorder="1" applyAlignment="1">
      <alignment vertical="center"/>
    </xf>
    <xf numFmtId="167" fontId="90" fillId="0" borderId="39" xfId="2288" applyNumberFormat="1" applyFont="1" applyBorder="1" applyAlignment="1">
      <alignment horizontal="center" vertical="center" wrapText="1"/>
    </xf>
    <xf numFmtId="167" fontId="102" fillId="23" borderId="39" xfId="2288" applyNumberFormat="1" applyFont="1" applyFill="1" applyBorder="1" applyAlignment="1">
      <alignment vertical="center"/>
    </xf>
    <xf numFmtId="187" fontId="108" fillId="0" borderId="33" xfId="0" applyFont="1" applyBorder="1" applyAlignment="1">
      <alignment horizontal="center" vertical="center" wrapText="1"/>
    </xf>
    <xf numFmtId="187" fontId="102" fillId="0" borderId="33" xfId="0" applyFont="1" applyBorder="1" applyAlignment="1">
      <alignment horizontal="center" vertical="center" wrapText="1"/>
    </xf>
    <xf numFmtId="187" fontId="103" fillId="0" borderId="33" xfId="0" applyFont="1" applyBorder="1" applyAlignment="1">
      <alignment horizontal="center" vertical="center" wrapText="1"/>
    </xf>
    <xf numFmtId="187" fontId="103" fillId="0" borderId="33" xfId="2501" applyFont="1" applyBorder="1" applyAlignment="1">
      <alignment horizontal="center" vertical="center"/>
    </xf>
    <xf numFmtId="43" fontId="90" fillId="0" borderId="0" xfId="2288" applyFont="1" applyFill="1" applyAlignment="1">
      <alignment vertical="center"/>
    </xf>
    <xf numFmtId="4" fontId="126" fillId="0" borderId="11" xfId="2449" applyNumberFormat="1" applyFont="1" applyBorder="1" applyAlignment="1">
      <alignment horizontal="right" vertical="center" wrapText="1"/>
    </xf>
    <xf numFmtId="187" fontId="126" fillId="0" borderId="11" xfId="2449" applyFont="1" applyBorder="1" applyAlignment="1">
      <alignment horizontal="center" vertical="center" wrapText="1"/>
    </xf>
    <xf numFmtId="43" fontId="4" fillId="0" borderId="11" xfId="2288" applyFont="1" applyBorder="1" applyAlignment="1">
      <alignment vertical="center" wrapText="1"/>
    </xf>
    <xf numFmtId="4" fontId="126" fillId="0" borderId="11" xfId="2449" applyNumberFormat="1" applyFont="1" applyBorder="1" applyAlignment="1">
      <alignment vertical="center" wrapText="1"/>
    </xf>
    <xf numFmtId="43" fontId="126" fillId="0" borderId="11" xfId="2288" applyFont="1" applyBorder="1" applyAlignment="1">
      <alignment vertical="center" wrapText="1"/>
    </xf>
    <xf numFmtId="187" fontId="126" fillId="0" borderId="0" xfId="0" applyFont="1" applyAlignment="1">
      <alignment vertical="center" wrapText="1"/>
    </xf>
    <xf numFmtId="43" fontId="94" fillId="0" borderId="0" xfId="0" applyNumberFormat="1" applyFont="1"/>
    <xf numFmtId="167" fontId="90" fillId="0" borderId="11" xfId="0" applyNumberFormat="1" applyFont="1" applyBorder="1" applyAlignment="1">
      <alignment horizontal="center" vertical="center" wrapText="1"/>
    </xf>
    <xf numFmtId="187" fontId="94" fillId="0" borderId="25" xfId="0" applyFont="1" applyBorder="1" applyAlignment="1">
      <alignment vertical="center"/>
    </xf>
    <xf numFmtId="187" fontId="94" fillId="0" borderId="25" xfId="0" applyFont="1" applyBorder="1" applyAlignment="1">
      <alignment horizontal="center" vertical="center"/>
    </xf>
    <xf numFmtId="187" fontId="133" fillId="0" borderId="0" xfId="0" applyFont="1" applyAlignment="1">
      <alignment vertical="center"/>
    </xf>
    <xf numFmtId="0" fontId="94" fillId="0" borderId="25" xfId="0" applyNumberFormat="1" applyFont="1" applyBorder="1" applyAlignment="1">
      <alignment horizontal="center" vertical="center" wrapText="1"/>
    </xf>
    <xf numFmtId="0" fontId="30" fillId="0" borderId="11" xfId="0" applyNumberFormat="1" applyFont="1" applyBorder="1" applyAlignment="1">
      <alignment horizontal="center" vertical="center" wrapText="1"/>
    </xf>
    <xf numFmtId="0" fontId="94" fillId="0" borderId="41" xfId="0" applyNumberFormat="1" applyFont="1" applyBorder="1" applyAlignment="1">
      <alignment horizontal="center" vertical="center" wrapText="1"/>
    </xf>
    <xf numFmtId="0" fontId="94" fillId="0" borderId="39" xfId="0" applyNumberFormat="1" applyFont="1" applyBorder="1" applyAlignment="1">
      <alignment horizontal="center" vertical="center" wrapText="1"/>
    </xf>
    <xf numFmtId="0" fontId="94" fillId="0" borderId="40" xfId="0" applyNumberFormat="1" applyFont="1" applyBorder="1" applyAlignment="1">
      <alignment horizontal="center" vertical="center" wrapText="1"/>
    </xf>
    <xf numFmtId="0" fontId="94" fillId="0" borderId="11" xfId="0" applyNumberFormat="1" applyFont="1" applyBorder="1" applyAlignment="1">
      <alignment horizontal="center" vertical="center" wrapText="1"/>
    </xf>
    <xf numFmtId="187" fontId="94" fillId="0" borderId="11" xfId="0" applyFont="1" applyBorder="1" applyAlignment="1">
      <alignment horizontal="center" vertical="center" wrapText="1"/>
    </xf>
    <xf numFmtId="187" fontId="94" fillId="0" borderId="11" xfId="0" applyFont="1" applyBorder="1" applyAlignment="1">
      <alignment horizontal="center" vertical="center"/>
    </xf>
    <xf numFmtId="187" fontId="28" fillId="0" borderId="11" xfId="0" applyFont="1" applyBorder="1" applyAlignment="1">
      <alignment vertical="center" wrapText="1"/>
    </xf>
    <xf numFmtId="3" fontId="94" fillId="0" borderId="11" xfId="0" applyNumberFormat="1" applyFont="1" applyBorder="1" applyAlignment="1">
      <alignment horizontal="right" vertical="center" wrapText="1"/>
    </xf>
    <xf numFmtId="4" fontId="90" fillId="0" borderId="11" xfId="0" applyNumberFormat="1" applyFont="1" applyBorder="1" applyAlignment="1">
      <alignment horizontal="right" vertical="center" wrapText="1"/>
    </xf>
    <xf numFmtId="3" fontId="90" fillId="0" borderId="11" xfId="0" applyNumberFormat="1" applyFont="1" applyBorder="1" applyAlignment="1">
      <alignment horizontal="right" vertical="center" wrapText="1"/>
    </xf>
    <xf numFmtId="43" fontId="90" fillId="0" borderId="11" xfId="0" applyNumberFormat="1" applyFont="1" applyBorder="1" applyAlignment="1">
      <alignment horizontal="right" vertical="center" wrapText="1"/>
    </xf>
    <xf numFmtId="43" fontId="94" fillId="0" borderId="11" xfId="0" applyNumberFormat="1" applyFont="1" applyBorder="1" applyAlignment="1">
      <alignment horizontal="right" vertical="center" wrapText="1"/>
    </xf>
    <xf numFmtId="43" fontId="95" fillId="0" borderId="11" xfId="0" applyNumberFormat="1" applyFont="1" applyBorder="1" applyAlignment="1">
      <alignment horizontal="right" vertical="center" wrapText="1"/>
    </xf>
    <xf numFmtId="3" fontId="95" fillId="0" borderId="11" xfId="0" applyNumberFormat="1" applyFont="1" applyBorder="1" applyAlignment="1">
      <alignment horizontal="right" vertical="center" wrapText="1"/>
    </xf>
    <xf numFmtId="187" fontId="100" fillId="0" borderId="0" xfId="0" applyFont="1"/>
    <xf numFmtId="187" fontId="0" fillId="0" borderId="0" xfId="0" applyAlignment="1">
      <alignment horizontal="center"/>
    </xf>
    <xf numFmtId="187" fontId="0" fillId="0" borderId="0" xfId="0" applyAlignment="1">
      <alignment wrapText="1"/>
    </xf>
    <xf numFmtId="167" fontId="0" fillId="0" borderId="0" xfId="2288" applyNumberFormat="1" applyFont="1"/>
    <xf numFmtId="0" fontId="0" fillId="0" borderId="0" xfId="0" applyNumberFormat="1" applyAlignment="1">
      <alignment horizontal="center"/>
    </xf>
    <xf numFmtId="0" fontId="0" fillId="0" borderId="0" xfId="0" applyNumberFormat="1" applyAlignment="1">
      <alignment wrapText="1"/>
    </xf>
    <xf numFmtId="0" fontId="94" fillId="0" borderId="11" xfId="0" applyNumberFormat="1" applyFont="1" applyBorder="1" applyAlignment="1">
      <alignment horizontal="center" vertical="center"/>
    </xf>
    <xf numFmtId="0" fontId="90" fillId="0" borderId="11" xfId="0" applyNumberFormat="1" applyFont="1" applyBorder="1" applyAlignment="1">
      <alignment horizontal="center" vertical="center"/>
    </xf>
    <xf numFmtId="0" fontId="90" fillId="0" borderId="11" xfId="0" applyNumberFormat="1" applyFont="1" applyBorder="1" applyAlignment="1">
      <alignment vertical="center" wrapText="1"/>
    </xf>
    <xf numFmtId="0" fontId="94" fillId="0" borderId="11" xfId="0" applyNumberFormat="1" applyFont="1" applyBorder="1" applyAlignment="1">
      <alignment vertical="center" wrapText="1"/>
    </xf>
    <xf numFmtId="0" fontId="95" fillId="0" borderId="11" xfId="0" applyNumberFormat="1" applyFont="1" applyBorder="1" applyAlignment="1">
      <alignment horizontal="center" vertical="center"/>
    </xf>
    <xf numFmtId="0" fontId="95" fillId="0" borderId="11" xfId="0" applyNumberFormat="1" applyFont="1" applyBorder="1" applyAlignment="1">
      <alignment vertical="center" wrapText="1"/>
    </xf>
    <xf numFmtId="0" fontId="103" fillId="0" borderId="11" xfId="0" applyNumberFormat="1" applyFont="1" applyBorder="1" applyAlignment="1">
      <alignment vertical="center" wrapText="1"/>
    </xf>
    <xf numFmtId="0" fontId="103" fillId="0" borderId="39" xfId="0" applyNumberFormat="1" applyFont="1" applyBorder="1" applyAlignment="1">
      <alignment vertical="center" wrapText="1"/>
    </xf>
    <xf numFmtId="4" fontId="4" fillId="0" borderId="11" xfId="2449" applyNumberFormat="1" applyBorder="1" applyAlignment="1">
      <alignment vertical="center" wrapText="1"/>
    </xf>
    <xf numFmtId="167" fontId="94" fillId="0" borderId="11" xfId="2288" applyNumberFormat="1" applyFont="1" applyBorder="1" applyAlignment="1">
      <alignment horizontal="right" vertical="center" wrapText="1"/>
    </xf>
    <xf numFmtId="167" fontId="90" fillId="0" borderId="11" xfId="2288" applyNumberFormat="1" applyFont="1" applyBorder="1" applyAlignment="1">
      <alignment horizontal="right" vertical="center" wrapText="1"/>
    </xf>
    <xf numFmtId="167" fontId="95" fillId="0" borderId="11" xfId="2288" applyNumberFormat="1" applyFont="1" applyBorder="1" applyAlignment="1">
      <alignment horizontal="right" vertical="center" wrapText="1"/>
    </xf>
    <xf numFmtId="2" fontId="0" fillId="0" borderId="0" xfId="0" applyNumberFormat="1"/>
    <xf numFmtId="2" fontId="100" fillId="0" borderId="0" xfId="0" applyNumberFormat="1" applyFont="1"/>
    <xf numFmtId="187" fontId="94" fillId="0" borderId="0" xfId="0" applyFont="1" applyAlignment="1">
      <alignment horizontal="left" vertical="center" wrapText="1"/>
    </xf>
    <xf numFmtId="187" fontId="90" fillId="0" borderId="49" xfId="0" applyFont="1" applyBorder="1" applyAlignment="1">
      <alignment horizontal="center" vertical="center" wrapText="1"/>
    </xf>
    <xf numFmtId="187" fontId="90" fillId="0" borderId="49" xfId="0" applyFont="1" applyBorder="1" applyAlignment="1">
      <alignment vertical="center" wrapText="1"/>
    </xf>
    <xf numFmtId="187" fontId="90" fillId="0" borderId="0" xfId="0" applyFont="1" applyAlignment="1">
      <alignment vertical="center" wrapText="1"/>
    </xf>
    <xf numFmtId="187" fontId="94" fillId="0" borderId="0" xfId="0" applyFont="1" applyAlignment="1">
      <alignment vertical="center" wrapText="1"/>
    </xf>
    <xf numFmtId="187" fontId="28" fillId="0" borderId="0" xfId="0" applyFont="1" applyAlignment="1">
      <alignment vertical="center" wrapText="1"/>
    </xf>
    <xf numFmtId="187" fontId="91" fillId="0" borderId="0" xfId="0" applyFont="1" applyAlignment="1">
      <alignment vertical="center" wrapText="1"/>
    </xf>
    <xf numFmtId="4" fontId="94" fillId="0" borderId="0" xfId="0" applyNumberFormat="1" applyFont="1" applyAlignment="1">
      <alignment vertical="center" wrapText="1"/>
    </xf>
    <xf numFmtId="10" fontId="90" fillId="0" borderId="0" xfId="3382" applyNumberFormat="1" applyFont="1" applyAlignment="1">
      <alignment vertical="center" wrapText="1"/>
    </xf>
    <xf numFmtId="187" fontId="95" fillId="0" borderId="0" xfId="0" applyFont="1" applyAlignment="1">
      <alignment vertical="center" wrapText="1"/>
    </xf>
    <xf numFmtId="187" fontId="96" fillId="0" borderId="0" xfId="0" applyFont="1" applyAlignment="1">
      <alignment vertical="center" wrapText="1"/>
    </xf>
    <xf numFmtId="43" fontId="94" fillId="0" borderId="25" xfId="2288" applyFont="1" applyBorder="1" applyAlignment="1">
      <alignment vertical="center"/>
    </xf>
    <xf numFmtId="187" fontId="90" fillId="0" borderId="49" xfId="0" applyFont="1" applyBorder="1" applyAlignment="1">
      <alignment horizontal="center" vertical="center"/>
    </xf>
    <xf numFmtId="43" fontId="90" fillId="0" borderId="49" xfId="2288" applyFont="1" applyBorder="1" applyAlignment="1">
      <alignment vertical="center"/>
    </xf>
    <xf numFmtId="187" fontId="95" fillId="0" borderId="49" xfId="0" applyFont="1" applyBorder="1" applyAlignment="1">
      <alignment horizontal="center" vertical="center" wrapText="1"/>
    </xf>
    <xf numFmtId="187" fontId="95" fillId="0" borderId="49" xfId="0" applyFont="1" applyBorder="1" applyAlignment="1">
      <alignment vertical="center" wrapText="1"/>
    </xf>
    <xf numFmtId="187" fontId="95" fillId="0" borderId="49" xfId="0" applyFont="1" applyBorder="1" applyAlignment="1">
      <alignment horizontal="center" vertical="center"/>
    </xf>
    <xf numFmtId="43" fontId="95" fillId="0" borderId="49" xfId="2288" applyFont="1" applyBorder="1" applyAlignment="1">
      <alignment vertical="center"/>
    </xf>
    <xf numFmtId="0" fontId="94" fillId="0" borderId="49" xfId="0" applyNumberFormat="1" applyFont="1" applyBorder="1" applyAlignment="1">
      <alignment horizontal="center" vertical="center" wrapText="1"/>
    </xf>
    <xf numFmtId="187" fontId="94" fillId="0" borderId="49" xfId="0" applyFont="1" applyBorder="1" applyAlignment="1">
      <alignment vertical="center" wrapText="1"/>
    </xf>
    <xf numFmtId="187" fontId="94" fillId="0" borderId="49" xfId="0" applyFont="1" applyBorder="1" applyAlignment="1">
      <alignment horizontal="center" vertical="center"/>
    </xf>
    <xf numFmtId="43" fontId="94" fillId="0" borderId="49" xfId="2288" applyFont="1" applyBorder="1" applyAlignment="1">
      <alignment vertical="center"/>
    </xf>
    <xf numFmtId="43" fontId="133" fillId="0" borderId="49" xfId="2288" applyFont="1" applyBorder="1" applyAlignment="1">
      <alignment vertical="center"/>
    </xf>
    <xf numFmtId="187" fontId="90" fillId="0" borderId="49" xfId="0" applyFont="1" applyBorder="1" applyAlignment="1">
      <alignment vertical="center"/>
    </xf>
    <xf numFmtId="187" fontId="90" fillId="0" borderId="48" xfId="0" applyFont="1" applyBorder="1" applyAlignment="1">
      <alignment vertical="center"/>
    </xf>
    <xf numFmtId="187" fontId="90" fillId="0" borderId="48" xfId="0" applyFont="1" applyBorder="1" applyAlignment="1">
      <alignment vertical="center" wrapText="1"/>
    </xf>
    <xf numFmtId="187" fontId="90" fillId="0" borderId="48" xfId="0" applyFont="1" applyBorder="1" applyAlignment="1">
      <alignment horizontal="center" vertical="center"/>
    </xf>
    <xf numFmtId="43" fontId="90" fillId="0" borderId="48" xfId="2288" applyFont="1" applyBorder="1" applyAlignment="1">
      <alignment vertical="center"/>
    </xf>
    <xf numFmtId="167" fontId="91" fillId="0" borderId="41" xfId="2288" quotePrefix="1" applyNumberFormat="1" applyFont="1" applyBorder="1" applyAlignment="1">
      <alignment horizontal="center" vertical="center" wrapText="1"/>
    </xf>
    <xf numFmtId="1" fontId="126" fillId="0" borderId="11" xfId="2449" applyNumberFormat="1" applyFont="1" applyBorder="1" applyAlignment="1">
      <alignment horizontal="center" vertical="center" wrapText="1"/>
    </xf>
    <xf numFmtId="1" fontId="4" fillId="0" borderId="11" xfId="2449" applyNumberFormat="1" applyBorder="1" applyAlignment="1">
      <alignment vertical="center" wrapText="1"/>
    </xf>
    <xf numFmtId="1" fontId="4" fillId="0" borderId="0" xfId="2449" applyNumberFormat="1" applyAlignment="1">
      <alignment vertical="center" wrapText="1"/>
    </xf>
    <xf numFmtId="1" fontId="126" fillId="0" borderId="11" xfId="2449" applyNumberFormat="1" applyFont="1" applyBorder="1" applyAlignment="1">
      <alignment vertical="center" wrapText="1"/>
    </xf>
    <xf numFmtId="1" fontId="4" fillId="0" borderId="11" xfId="2449" applyNumberFormat="1" applyBorder="1" applyAlignment="1">
      <alignment horizontal="right" vertical="center" wrapText="1"/>
    </xf>
    <xf numFmtId="1" fontId="126" fillId="0" borderId="11" xfId="2449" applyNumberFormat="1" applyFont="1" applyBorder="1" applyAlignment="1">
      <alignment horizontal="right" vertical="center" wrapText="1"/>
    </xf>
    <xf numFmtId="1" fontId="4" fillId="0" borderId="0" xfId="2449" applyNumberFormat="1" applyAlignment="1">
      <alignment horizontal="center" vertical="center" wrapText="1"/>
    </xf>
    <xf numFmtId="1" fontId="126" fillId="0" borderId="0" xfId="2449" applyNumberFormat="1" applyFont="1" applyAlignment="1">
      <alignment vertical="center" wrapText="1"/>
    </xf>
    <xf numFmtId="187" fontId="103" fillId="37" borderId="21" xfId="0" applyFont="1" applyFill="1" applyBorder="1" applyAlignment="1">
      <alignment horizontal="center" vertical="center" wrapText="1"/>
    </xf>
    <xf numFmtId="187" fontId="103" fillId="37" borderId="21" xfId="0" applyFont="1" applyFill="1" applyBorder="1" applyAlignment="1">
      <alignment vertical="center" wrapText="1"/>
    </xf>
    <xf numFmtId="208" fontId="103" fillId="37" borderId="24" xfId="3372" applyNumberFormat="1" applyFont="1" applyFill="1" applyBorder="1" applyAlignment="1">
      <alignment vertical="center"/>
    </xf>
    <xf numFmtId="2" fontId="103" fillId="37" borderId="24" xfId="2288" applyNumberFormat="1" applyFont="1" applyFill="1" applyBorder="1" applyAlignment="1">
      <alignment vertical="center"/>
    </xf>
    <xf numFmtId="173" fontId="107" fillId="37" borderId="24" xfId="2290" applyNumberFormat="1" applyFont="1" applyFill="1" applyBorder="1" applyAlignment="1">
      <alignment horizontal="right" vertical="center"/>
    </xf>
    <xf numFmtId="187" fontId="97" fillId="37" borderId="0" xfId="2501" applyFont="1" applyFill="1" applyAlignment="1">
      <alignment vertical="center"/>
    </xf>
    <xf numFmtId="187" fontId="100" fillId="37" borderId="0" xfId="0" applyFont="1" applyFill="1" applyAlignment="1">
      <alignment vertical="center"/>
    </xf>
    <xf numFmtId="207" fontId="96" fillId="0" borderId="49" xfId="0" applyNumberFormat="1" applyFont="1" applyBorder="1" applyAlignment="1">
      <alignment vertical="center" wrapText="1"/>
    </xf>
    <xf numFmtId="187" fontId="96" fillId="38" borderId="49" xfId="0" applyFont="1" applyFill="1" applyBorder="1" applyAlignment="1">
      <alignment vertical="center" wrapText="1"/>
    </xf>
    <xf numFmtId="187" fontId="96" fillId="0" borderId="49" xfId="0" applyFont="1" applyBorder="1" applyAlignment="1">
      <alignment vertical="center" wrapText="1"/>
    </xf>
    <xf numFmtId="207" fontId="96" fillId="0" borderId="48" xfId="0" applyNumberFormat="1" applyFont="1" applyBorder="1" applyAlignment="1">
      <alignment vertical="center" wrapText="1"/>
    </xf>
    <xf numFmtId="187" fontId="96" fillId="38" borderId="48" xfId="0" applyFont="1" applyFill="1" applyBorder="1" applyAlignment="1">
      <alignment vertical="center" wrapText="1"/>
    </xf>
    <xf numFmtId="187" fontId="96" fillId="0" borderId="48" xfId="0" applyFont="1" applyBorder="1" applyAlignment="1">
      <alignment vertical="center" wrapText="1"/>
    </xf>
    <xf numFmtId="1" fontId="108" fillId="0" borderId="21" xfId="0" applyNumberFormat="1" applyFont="1" applyBorder="1" applyAlignment="1">
      <alignment horizontal="center" vertical="center" wrapText="1"/>
    </xf>
    <xf numFmtId="187" fontId="102" fillId="38" borderId="21" xfId="0" applyFont="1" applyFill="1" applyBorder="1" applyAlignment="1">
      <alignment vertical="center" wrapText="1"/>
    </xf>
    <xf numFmtId="187" fontId="102" fillId="38" borderId="21" xfId="0" applyFont="1" applyFill="1" applyBorder="1" applyAlignment="1">
      <alignment horizontal="center" vertical="center" wrapText="1"/>
    </xf>
    <xf numFmtId="187" fontId="103" fillId="38" borderId="21" xfId="0" applyFont="1" applyFill="1" applyBorder="1" applyAlignment="1">
      <alignment horizontal="center" vertical="center" wrapText="1"/>
    </xf>
    <xf numFmtId="43" fontId="102" fillId="38" borderId="24" xfId="0" applyNumberFormat="1" applyFont="1" applyFill="1" applyBorder="1" applyAlignment="1">
      <alignment vertical="center"/>
    </xf>
    <xf numFmtId="43" fontId="112" fillId="0" borderId="21" xfId="2288" applyFont="1" applyBorder="1" applyAlignment="1">
      <alignment horizontal="left" vertical="center" wrapText="1"/>
    </xf>
    <xf numFmtId="187" fontId="102" fillId="0" borderId="51" xfId="2501" applyFont="1" applyBorder="1" applyAlignment="1">
      <alignment horizontal="center" vertical="center" wrapText="1"/>
    </xf>
    <xf numFmtId="1" fontId="102" fillId="0" borderId="4" xfId="2501" applyNumberFormat="1" applyFont="1" applyBorder="1" applyAlignment="1">
      <alignment horizontal="center" vertical="center" wrapText="1"/>
    </xf>
    <xf numFmtId="43" fontId="103" fillId="37" borderId="24" xfId="2288" applyFont="1" applyFill="1" applyBorder="1" applyAlignment="1">
      <alignment vertical="center"/>
    </xf>
    <xf numFmtId="43" fontId="90" fillId="0" borderId="48" xfId="2288" applyFont="1" applyFill="1" applyBorder="1"/>
    <xf numFmtId="43" fontId="90" fillId="0" borderId="49" xfId="2288" applyFont="1" applyFill="1" applyBorder="1" applyAlignment="1">
      <alignment vertical="center"/>
    </xf>
    <xf numFmtId="43" fontId="90" fillId="0" borderId="49" xfId="2288" applyFont="1" applyFill="1" applyBorder="1" applyAlignment="1">
      <alignment horizontal="center" vertical="center" wrapText="1"/>
    </xf>
    <xf numFmtId="43" fontId="95" fillId="0" borderId="49" xfId="2288" applyFont="1" applyFill="1" applyBorder="1" applyAlignment="1">
      <alignment horizontal="center" vertical="center" wrapText="1"/>
    </xf>
    <xf numFmtId="43" fontId="94" fillId="0" borderId="49" xfId="2288" applyFont="1" applyFill="1" applyBorder="1" applyAlignment="1">
      <alignment vertical="center"/>
    </xf>
    <xf numFmtId="43" fontId="96" fillId="0" borderId="49" xfId="2288" applyFont="1" applyFill="1" applyBorder="1" applyAlignment="1">
      <alignment horizontal="center" vertical="center" wrapText="1"/>
    </xf>
    <xf numFmtId="43" fontId="94" fillId="0" borderId="25" xfId="2288" applyFont="1" applyBorder="1" applyAlignment="1">
      <alignment horizontal="right" vertical="center"/>
    </xf>
    <xf numFmtId="4" fontId="126" fillId="37" borderId="11" xfId="0" applyNumberFormat="1" applyFont="1" applyFill="1" applyBorder="1" applyAlignment="1">
      <alignment horizontal="center" vertical="center" wrapText="1"/>
    </xf>
    <xf numFmtId="4" fontId="4" fillId="39" borderId="11" xfId="0" applyNumberFormat="1" applyFont="1" applyFill="1" applyBorder="1" applyAlignment="1">
      <alignment horizontal="center" vertical="center" wrapText="1"/>
    </xf>
    <xf numFmtId="4" fontId="100" fillId="39" borderId="11" xfId="0" applyNumberFormat="1" applyFont="1" applyFill="1" applyBorder="1" applyAlignment="1">
      <alignment horizontal="center" vertical="center" wrapText="1"/>
    </xf>
    <xf numFmtId="4" fontId="4" fillId="37" borderId="11" xfId="0" applyNumberFormat="1" applyFont="1" applyFill="1" applyBorder="1" applyAlignment="1">
      <alignment horizontal="center" vertical="center" wrapText="1"/>
    </xf>
    <xf numFmtId="187" fontId="130" fillId="0" borderId="0" xfId="0" applyFont="1" applyAlignment="1">
      <alignment vertical="center" wrapText="1"/>
    </xf>
    <xf numFmtId="173" fontId="106" fillId="23" borderId="24" xfId="2501" applyNumberFormat="1" applyFont="1" applyFill="1" applyBorder="1" applyAlignment="1">
      <alignment horizontal="right" vertical="center"/>
    </xf>
    <xf numFmtId="187" fontId="130" fillId="38" borderId="0" xfId="0" applyFont="1" applyFill="1" applyAlignment="1">
      <alignment vertical="center" wrapText="1"/>
    </xf>
    <xf numFmtId="2" fontId="0" fillId="0" borderId="11" xfId="0" applyNumberFormat="1" applyBorder="1" applyAlignment="1">
      <alignment vertical="center" wrapText="1"/>
    </xf>
    <xf numFmtId="2" fontId="100" fillId="0" borderId="11" xfId="0" applyNumberFormat="1" applyFont="1" applyBorder="1" applyAlignment="1">
      <alignment vertical="center" wrapText="1"/>
    </xf>
    <xf numFmtId="2" fontId="90" fillId="0" borderId="0" xfId="0" applyNumberFormat="1" applyFont="1" applyAlignment="1">
      <alignment vertical="center"/>
    </xf>
    <xf numFmtId="4" fontId="94" fillId="0" borderId="49" xfId="0" applyNumberFormat="1" applyFont="1" applyBorder="1" applyAlignment="1">
      <alignment horizontal="right" vertical="center"/>
    </xf>
    <xf numFmtId="4" fontId="90" fillId="0" borderId="49" xfId="0" applyNumberFormat="1" applyFont="1" applyBorder="1" applyAlignment="1">
      <alignment horizontal="right" vertical="center"/>
    </xf>
    <xf numFmtId="4" fontId="95" fillId="0" borderId="49" xfId="0" applyNumberFormat="1" applyFont="1" applyBorder="1" applyAlignment="1">
      <alignment horizontal="right" vertical="center"/>
    </xf>
    <xf numFmtId="43" fontId="90" fillId="0" borderId="49" xfId="2288" applyFont="1" applyBorder="1" applyAlignment="1">
      <alignment horizontal="right" vertical="center"/>
    </xf>
    <xf numFmtId="43" fontId="95" fillId="0" borderId="49" xfId="2288" applyFont="1" applyBorder="1" applyAlignment="1">
      <alignment horizontal="right" vertical="center"/>
    </xf>
    <xf numFmtId="43" fontId="94" fillId="0" borderId="49" xfId="0" applyNumberFormat="1" applyFont="1" applyBorder="1" applyAlignment="1">
      <alignment horizontal="right" vertical="center"/>
    </xf>
    <xf numFmtId="43" fontId="94" fillId="0" borderId="49" xfId="0" applyNumberFormat="1" applyFont="1" applyBorder="1" applyAlignment="1">
      <alignment horizontal="left" vertical="center"/>
    </xf>
    <xf numFmtId="43" fontId="94" fillId="0" borderId="48" xfId="0" applyNumberFormat="1" applyFont="1" applyBorder="1" applyAlignment="1">
      <alignment horizontal="right" vertical="center"/>
    </xf>
    <xf numFmtId="43" fontId="94" fillId="0" borderId="48" xfId="0" applyNumberFormat="1" applyFont="1" applyBorder="1" applyAlignment="1">
      <alignment horizontal="left" vertical="center"/>
    </xf>
    <xf numFmtId="43" fontId="90" fillId="0" borderId="48" xfId="2288" applyFont="1" applyBorder="1" applyAlignment="1">
      <alignment horizontal="right" vertical="center"/>
    </xf>
    <xf numFmtId="167" fontId="94" fillId="0" borderId="11" xfId="0" applyNumberFormat="1" applyFont="1" applyBorder="1" applyAlignment="1">
      <alignment horizontal="center" vertical="center" wrapText="1"/>
    </xf>
    <xf numFmtId="2" fontId="94" fillId="0" borderId="0" xfId="2500" applyNumberFormat="1" applyFont="1" applyAlignment="1">
      <alignment horizontal="center" vertical="center" wrapText="1"/>
    </xf>
    <xf numFmtId="187" fontId="30" fillId="0" borderId="0" xfId="0" applyFont="1"/>
    <xf numFmtId="187" fontId="94" fillId="0" borderId="11" xfId="0" applyFont="1" applyBorder="1"/>
    <xf numFmtId="4" fontId="94" fillId="0" borderId="11" xfId="0" applyNumberFormat="1" applyFont="1" applyBorder="1"/>
    <xf numFmtId="210" fontId="94" fillId="0" borderId="11" xfId="0" applyNumberFormat="1" applyFont="1" applyBorder="1"/>
    <xf numFmtId="4" fontId="94" fillId="0" borderId="25" xfId="0" applyNumberFormat="1" applyFont="1" applyBorder="1"/>
    <xf numFmtId="4" fontId="90" fillId="0" borderId="49" xfId="0" applyNumberFormat="1" applyFont="1" applyBorder="1"/>
    <xf numFmtId="210" fontId="90" fillId="0" borderId="49" xfId="0" applyNumberFormat="1" applyFont="1" applyBorder="1"/>
    <xf numFmtId="4" fontId="95" fillId="0" borderId="49" xfId="0" applyNumberFormat="1" applyFont="1" applyBorder="1"/>
    <xf numFmtId="210" fontId="95" fillId="0" borderId="49" xfId="0" applyNumberFormat="1" applyFont="1" applyBorder="1"/>
    <xf numFmtId="43" fontId="90" fillId="0" borderId="49" xfId="2288" applyFont="1" applyFill="1" applyBorder="1"/>
    <xf numFmtId="43" fontId="94" fillId="0" borderId="49" xfId="2288" applyFont="1" applyFill="1" applyBorder="1"/>
    <xf numFmtId="187" fontId="94" fillId="0" borderId="49" xfId="0" applyFont="1" applyBorder="1" applyAlignment="1">
      <alignment horizontal="center" vertical="center" wrapText="1"/>
    </xf>
    <xf numFmtId="4" fontId="94" fillId="0" borderId="49" xfId="0" applyNumberFormat="1" applyFont="1" applyBorder="1"/>
    <xf numFmtId="4" fontId="90" fillId="0" borderId="49" xfId="2288" applyNumberFormat="1" applyFont="1" applyFill="1" applyBorder="1"/>
    <xf numFmtId="187" fontId="121" fillId="0" borderId="0" xfId="0" applyFont="1" applyAlignment="1">
      <alignment vertical="center"/>
    </xf>
    <xf numFmtId="4" fontId="90" fillId="0" borderId="49" xfId="0" applyNumberFormat="1" applyFont="1" applyBorder="1" applyAlignment="1">
      <alignment vertical="center"/>
    </xf>
    <xf numFmtId="210" fontId="90" fillId="0" borderId="49" xfId="0" applyNumberFormat="1" applyFont="1" applyBorder="1" applyAlignment="1">
      <alignment vertical="center"/>
    </xf>
    <xf numFmtId="187" fontId="95" fillId="0" borderId="49" xfId="0" applyFont="1" applyBorder="1"/>
    <xf numFmtId="187" fontId="95" fillId="0" borderId="49" xfId="0" applyFont="1" applyBorder="1" applyAlignment="1">
      <alignment horizontal="center"/>
    </xf>
    <xf numFmtId="4" fontId="95" fillId="0" borderId="49" xfId="2288" applyNumberFormat="1" applyFont="1" applyFill="1" applyBorder="1"/>
    <xf numFmtId="43" fontId="95" fillId="0" borderId="49" xfId="2288" applyFont="1" applyFill="1" applyBorder="1"/>
    <xf numFmtId="0" fontId="94" fillId="0" borderId="48" xfId="0" applyNumberFormat="1" applyFont="1" applyBorder="1" applyAlignment="1">
      <alignment horizontal="center" vertical="center" wrapText="1"/>
    </xf>
    <xf numFmtId="187" fontId="94" fillId="0" borderId="48" xfId="0" applyFont="1" applyBorder="1" applyAlignment="1">
      <alignment vertical="center" wrapText="1"/>
    </xf>
    <xf numFmtId="187" fontId="94" fillId="0" borderId="48" xfId="0" applyFont="1" applyBorder="1" applyAlignment="1">
      <alignment horizontal="center" vertical="center" wrapText="1"/>
    </xf>
    <xf numFmtId="41" fontId="90" fillId="0" borderId="20" xfId="3387" quotePrefix="1" applyFont="1" applyFill="1" applyBorder="1" applyAlignment="1">
      <alignment horizontal="center" vertical="center" wrapText="1"/>
    </xf>
    <xf numFmtId="41" fontId="90" fillId="0" borderId="42" xfId="3387" quotePrefix="1" applyFont="1" applyFill="1" applyBorder="1" applyAlignment="1">
      <alignment horizontal="center" vertical="center" wrapText="1"/>
    </xf>
    <xf numFmtId="43" fontId="94" fillId="0" borderId="25" xfId="2288" applyFont="1" applyFill="1" applyBorder="1" applyAlignment="1">
      <alignment vertical="center"/>
    </xf>
    <xf numFmtId="49" fontId="94" fillId="0" borderId="49" xfId="0" applyNumberFormat="1" applyFont="1" applyBorder="1" applyAlignment="1">
      <alignment horizontal="left" vertical="center" wrapText="1"/>
    </xf>
    <xf numFmtId="187" fontId="94" fillId="0" borderId="49" xfId="0" applyFont="1" applyBorder="1"/>
    <xf numFmtId="49" fontId="90" fillId="0" borderId="49" xfId="0" applyNumberFormat="1" applyFont="1" applyBorder="1" applyAlignment="1">
      <alignment horizontal="left" vertical="center" wrapText="1"/>
    </xf>
    <xf numFmtId="49" fontId="95" fillId="0" borderId="49" xfId="0" applyNumberFormat="1" applyFont="1" applyBorder="1" applyAlignment="1">
      <alignment horizontal="left" vertical="center" wrapText="1"/>
    </xf>
    <xf numFmtId="49" fontId="90" fillId="0" borderId="49" xfId="0" applyNumberFormat="1" applyFont="1" applyBorder="1" applyAlignment="1">
      <alignment horizontal="left"/>
    </xf>
    <xf numFmtId="43" fontId="94" fillId="0" borderId="49" xfId="2288" applyFont="1" applyFill="1" applyBorder="1" applyAlignment="1">
      <alignment horizontal="center" vertical="center" wrapText="1"/>
    </xf>
    <xf numFmtId="187" fontId="95" fillId="0" borderId="49" xfId="0" applyFont="1" applyBorder="1" applyAlignment="1">
      <alignment wrapText="1"/>
    </xf>
    <xf numFmtId="187" fontId="4" fillId="0" borderId="0" xfId="0" applyFont="1" applyAlignment="1">
      <alignment vertical="center" wrapText="1"/>
    </xf>
    <xf numFmtId="49" fontId="4" fillId="0" borderId="0" xfId="0" applyNumberFormat="1" applyFont="1" applyAlignment="1">
      <alignment horizontal="left" vertical="center" wrapText="1"/>
    </xf>
    <xf numFmtId="187" fontId="4" fillId="0" borderId="0" xfId="0" applyFont="1" applyAlignment="1">
      <alignment horizontal="center" vertical="center" wrapText="1"/>
    </xf>
    <xf numFmtId="187" fontId="100" fillId="0" borderId="0" xfId="0" applyFont="1" applyAlignment="1">
      <alignment vertical="center" wrapText="1"/>
    </xf>
    <xf numFmtId="49" fontId="0" fillId="0" borderId="0" xfId="0" applyNumberFormat="1" applyAlignment="1">
      <alignment vertical="center" wrapText="1"/>
    </xf>
    <xf numFmtId="187" fontId="0" fillId="0" borderId="0" xfId="0" applyAlignment="1">
      <alignment vertical="center" wrapText="1"/>
    </xf>
    <xf numFmtId="1" fontId="0" fillId="0" borderId="0" xfId="0" applyNumberFormat="1" applyAlignment="1">
      <alignment vertical="center" wrapText="1"/>
    </xf>
    <xf numFmtId="187" fontId="137" fillId="0" borderId="11" xfId="0" applyFont="1" applyBorder="1" applyAlignment="1">
      <alignment horizontal="center" vertical="center" wrapText="1"/>
    </xf>
    <xf numFmtId="187" fontId="139" fillId="0" borderId="11" xfId="0" applyFont="1" applyBorder="1" applyAlignment="1">
      <alignment horizontal="center" vertical="center" wrapText="1"/>
    </xf>
    <xf numFmtId="49" fontId="126" fillId="0" borderId="11" xfId="0" applyNumberFormat="1" applyFont="1" applyBorder="1" applyAlignment="1">
      <alignment horizontal="center" vertical="center" wrapText="1"/>
    </xf>
    <xf numFmtId="187" fontId="137" fillId="0" borderId="11" xfId="0" applyFont="1" applyBorder="1" applyAlignment="1">
      <alignment horizontal="justify" vertical="center" wrapText="1"/>
    </xf>
    <xf numFmtId="187" fontId="126" fillId="0" borderId="11" xfId="0" applyFont="1" applyBorder="1" applyAlignment="1">
      <alignment horizontal="center" vertical="center" wrapText="1"/>
    </xf>
    <xf numFmtId="4" fontId="126" fillId="0" borderId="11" xfId="0" applyNumberFormat="1" applyFont="1" applyBorder="1" applyAlignment="1">
      <alignment horizontal="right" vertical="center" wrapText="1"/>
    </xf>
    <xf numFmtId="4" fontId="126" fillId="0" borderId="11" xfId="0" applyNumberFormat="1" applyFont="1" applyBorder="1" applyAlignment="1">
      <alignment horizontal="center" vertical="center" wrapText="1"/>
    </xf>
    <xf numFmtId="4" fontId="127" fillId="0" borderId="11" xfId="0" applyNumberFormat="1" applyFont="1" applyBorder="1" applyAlignment="1">
      <alignment horizontal="center" vertical="center" wrapText="1"/>
    </xf>
    <xf numFmtId="49" fontId="139" fillId="0" borderId="11" xfId="0" applyNumberFormat="1" applyFont="1" applyBorder="1" applyAlignment="1">
      <alignment horizontal="center" vertical="center" wrapText="1"/>
    </xf>
    <xf numFmtId="187" fontId="139" fillId="0" borderId="11" xfId="0" applyFont="1" applyBorder="1" applyAlignment="1">
      <alignment horizontal="justify" vertical="center" wrapText="1"/>
    </xf>
    <xf numFmtId="49" fontId="138" fillId="0" borderId="11" xfId="0" applyNumberFormat="1" applyFont="1" applyBorder="1" applyAlignment="1">
      <alignment horizontal="center" vertical="center" wrapText="1"/>
    </xf>
    <xf numFmtId="187" fontId="138" fillId="0" borderId="11" xfId="0" applyFont="1" applyBorder="1" applyAlignment="1">
      <alignment horizontal="justify" vertical="center" wrapText="1"/>
    </xf>
    <xf numFmtId="187" fontId="138" fillId="0" borderId="11" xfId="0" applyFont="1" applyBorder="1" applyAlignment="1">
      <alignment horizontal="center" vertical="center" wrapText="1"/>
    </xf>
    <xf numFmtId="4" fontId="4" fillId="0" borderId="11" xfId="0" applyNumberFormat="1" applyFont="1" applyBorder="1" applyAlignment="1">
      <alignment horizontal="right" vertical="center" wrapText="1"/>
    </xf>
    <xf numFmtId="4" fontId="4" fillId="0" borderId="11"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187" fontId="140" fillId="0" borderId="11" xfId="0" applyFont="1" applyBorder="1" applyAlignment="1">
      <alignment horizontal="justify" vertical="center" wrapText="1"/>
    </xf>
    <xf numFmtId="187" fontId="140" fillId="0" borderId="11" xfId="0" applyFont="1" applyBorder="1" applyAlignment="1">
      <alignment horizontal="center" vertical="center" wrapText="1"/>
    </xf>
    <xf numFmtId="4" fontId="100" fillId="0" borderId="11" xfId="0" applyNumberFormat="1" applyFont="1" applyBorder="1" applyAlignment="1">
      <alignment horizontal="center" vertical="center" wrapText="1"/>
    </xf>
    <xf numFmtId="49" fontId="137" fillId="0" borderId="11" xfId="0" applyNumberFormat="1" applyFont="1" applyBorder="1" applyAlignment="1">
      <alignment horizontal="center" vertical="center" wrapText="1"/>
    </xf>
    <xf numFmtId="49" fontId="100" fillId="0" borderId="11" xfId="0" applyNumberFormat="1" applyFont="1" applyBorder="1" applyAlignment="1">
      <alignment horizontal="center" vertical="center" wrapText="1"/>
    </xf>
    <xf numFmtId="4" fontId="100" fillId="0" borderId="11" xfId="0" applyNumberFormat="1" applyFont="1" applyBorder="1" applyAlignment="1">
      <alignment horizontal="right" vertical="center" wrapText="1"/>
    </xf>
    <xf numFmtId="4" fontId="127" fillId="0" borderId="11" xfId="0" applyNumberFormat="1" applyFont="1" applyBorder="1" applyAlignment="1">
      <alignment horizontal="right" vertical="center" wrapText="1"/>
    </xf>
    <xf numFmtId="2" fontId="127" fillId="0" borderId="11" xfId="0" applyNumberFormat="1" applyFont="1" applyBorder="1" applyAlignment="1">
      <alignment vertical="center" wrapText="1"/>
    </xf>
    <xf numFmtId="187" fontId="127" fillId="0" borderId="0" xfId="0" applyFont="1" applyAlignment="1">
      <alignment vertical="center" wrapText="1"/>
    </xf>
    <xf numFmtId="187" fontId="100" fillId="0" borderId="11" xfId="0" applyFont="1" applyBorder="1" applyAlignment="1">
      <alignment horizontal="center" vertical="center" wrapText="1"/>
    </xf>
    <xf numFmtId="187" fontId="100" fillId="0" borderId="11" xfId="0" applyFont="1" applyBorder="1" applyAlignment="1">
      <alignment vertical="center" wrapText="1"/>
    </xf>
    <xf numFmtId="187" fontId="126" fillId="0" borderId="11" xfId="0" applyFont="1" applyBorder="1" applyAlignment="1">
      <alignment vertical="center" wrapText="1"/>
    </xf>
    <xf numFmtId="187" fontId="90" fillId="0" borderId="27" xfId="0" applyFont="1" applyBorder="1" applyAlignment="1">
      <alignment vertical="center"/>
    </xf>
    <xf numFmtId="41" fontId="90" fillId="0" borderId="20" xfId="3387" quotePrefix="1" applyFont="1" applyBorder="1" applyAlignment="1">
      <alignment horizontal="center" vertical="center" wrapText="1"/>
    </xf>
    <xf numFmtId="49" fontId="94" fillId="0" borderId="48" xfId="0" applyNumberFormat="1" applyFont="1" applyBorder="1" applyAlignment="1">
      <alignment horizontal="left" vertical="center" wrapText="1"/>
    </xf>
    <xf numFmtId="43" fontId="94" fillId="0" borderId="0" xfId="2288" applyFont="1" applyFill="1" applyBorder="1" applyAlignment="1">
      <alignment vertical="center"/>
    </xf>
    <xf numFmtId="43" fontId="90" fillId="0" borderId="0" xfId="2288" applyFont="1" applyFill="1" applyBorder="1" applyAlignment="1">
      <alignment horizontal="center" vertical="center" wrapText="1"/>
    </xf>
    <xf numFmtId="43" fontId="95" fillId="0" borderId="0" xfId="2288" applyFont="1" applyFill="1" applyBorder="1" applyAlignment="1">
      <alignment horizontal="center" vertical="center" wrapText="1"/>
    </xf>
    <xf numFmtId="43" fontId="90" fillId="0" borderId="0" xfId="2288" applyFont="1" applyFill="1" applyBorder="1" applyAlignment="1">
      <alignment vertical="center"/>
    </xf>
    <xf numFmtId="43" fontId="96" fillId="0" borderId="0" xfId="2288" applyFont="1" applyFill="1" applyBorder="1" applyAlignment="1">
      <alignment horizontal="center" vertical="center" wrapText="1"/>
    </xf>
    <xf numFmtId="43" fontId="94" fillId="0" borderId="48" xfId="2288" applyFont="1" applyFill="1" applyBorder="1" applyAlignment="1">
      <alignment horizontal="center" vertical="center" wrapText="1"/>
    </xf>
    <xf numFmtId="2" fontId="94" fillId="0" borderId="48" xfId="0" applyNumberFormat="1" applyFont="1" applyBorder="1" applyAlignment="1">
      <alignment horizontal="center" vertical="center" wrapText="1"/>
    </xf>
    <xf numFmtId="208" fontId="94" fillId="0" borderId="57" xfId="3372" applyNumberFormat="1" applyFont="1" applyBorder="1" applyAlignment="1">
      <alignment horizontal="right" vertical="center" wrapText="1"/>
    </xf>
    <xf numFmtId="2" fontId="94" fillId="0" borderId="0" xfId="0" applyNumberFormat="1" applyFont="1" applyAlignment="1">
      <alignment vertical="center"/>
    </xf>
    <xf numFmtId="1" fontId="90" fillId="0" borderId="0" xfId="0" applyNumberFormat="1" applyFont="1" applyAlignment="1">
      <alignment horizontal="center" vertical="center"/>
    </xf>
    <xf numFmtId="208" fontId="94" fillId="0" borderId="39" xfId="3372" applyNumberFormat="1" applyFont="1" applyBorder="1" applyAlignment="1">
      <alignment horizontal="right" vertical="center" wrapText="1"/>
    </xf>
    <xf numFmtId="208" fontId="94" fillId="0" borderId="39" xfId="2356" applyNumberFormat="1" applyFont="1" applyBorder="1" applyAlignment="1">
      <alignment horizontal="center" vertical="center" wrapText="1"/>
    </xf>
    <xf numFmtId="208" fontId="90" fillId="0" borderId="39" xfId="2356" applyNumberFormat="1" applyFont="1" applyBorder="1" applyAlignment="1">
      <alignment vertical="center" wrapText="1"/>
    </xf>
    <xf numFmtId="208" fontId="90" fillId="0" borderId="39" xfId="2356" applyNumberFormat="1" applyFont="1" applyBorder="1" applyAlignment="1">
      <alignment horizontal="center" vertical="center" wrapText="1"/>
    </xf>
    <xf numFmtId="208" fontId="95" fillId="0" borderId="39" xfId="2358" applyNumberFormat="1" applyFont="1" applyBorder="1" applyAlignment="1">
      <alignment horizontal="center" vertical="center" wrapText="1"/>
    </xf>
    <xf numFmtId="208" fontId="95" fillId="0" borderId="39" xfId="2356" applyNumberFormat="1" applyFont="1" applyBorder="1" applyAlignment="1">
      <alignment vertical="center" wrapText="1"/>
    </xf>
    <xf numFmtId="208" fontId="95" fillId="0" borderId="39" xfId="2356" applyNumberFormat="1" applyFont="1" applyBorder="1" applyAlignment="1">
      <alignment horizontal="center" vertical="center" wrapText="1"/>
    </xf>
    <xf numFmtId="208" fontId="90" fillId="0" borderId="39" xfId="3372" applyNumberFormat="1" applyFont="1" applyBorder="1" applyAlignment="1">
      <alignment horizontal="right" vertical="center" wrapText="1"/>
    </xf>
    <xf numFmtId="208" fontId="90" fillId="0" borderId="39" xfId="2358" applyNumberFormat="1" applyFont="1" applyBorder="1" applyAlignment="1">
      <alignment horizontal="center" vertical="center" wrapText="1"/>
    </xf>
    <xf numFmtId="208" fontId="90" fillId="0" borderId="39" xfId="3372" applyNumberFormat="1" applyFont="1" applyFill="1" applyBorder="1" applyAlignment="1">
      <alignment horizontal="right" vertical="center" wrapText="1"/>
    </xf>
    <xf numFmtId="208" fontId="94" fillId="0" borderId="39" xfId="2358" applyNumberFormat="1" applyFont="1" applyBorder="1" applyAlignment="1">
      <alignment horizontal="center" vertical="center" wrapText="1"/>
    </xf>
    <xf numFmtId="208" fontId="94" fillId="0" borderId="57" xfId="2358" applyNumberFormat="1" applyFont="1" applyBorder="1" applyAlignment="1">
      <alignment horizontal="center" vertical="center" wrapText="1"/>
    </xf>
    <xf numFmtId="208" fontId="90" fillId="0" borderId="57" xfId="2356" applyNumberFormat="1" applyFont="1" applyBorder="1" applyAlignment="1">
      <alignment vertical="center" wrapText="1"/>
    </xf>
    <xf numFmtId="208" fontId="94" fillId="0" borderId="57" xfId="2356" applyNumberFormat="1" applyFont="1" applyBorder="1" applyAlignment="1">
      <alignment horizontal="center" vertical="center" wrapText="1"/>
    </xf>
    <xf numFmtId="4" fontId="94" fillId="0" borderId="39" xfId="2356" applyNumberFormat="1" applyFont="1" applyBorder="1" applyAlignment="1">
      <alignment vertical="center" wrapText="1"/>
    </xf>
    <xf numFmtId="4" fontId="90" fillId="0" borderId="39" xfId="2356" applyNumberFormat="1" applyFont="1" applyBorder="1" applyAlignment="1">
      <alignment vertical="center" wrapText="1"/>
    </xf>
    <xf numFmtId="4" fontId="95" fillId="0" borderId="39" xfId="2356" applyNumberFormat="1" applyFont="1" applyBorder="1" applyAlignment="1">
      <alignment vertical="center" wrapText="1"/>
    </xf>
    <xf numFmtId="2" fontId="94" fillId="0" borderId="0" xfId="2288" applyNumberFormat="1" applyFont="1" applyFill="1" applyAlignment="1">
      <alignment vertical="center"/>
    </xf>
    <xf numFmtId="43" fontId="103" fillId="38" borderId="24" xfId="0" applyNumberFormat="1" applyFont="1" applyFill="1" applyBorder="1" applyAlignment="1">
      <alignment vertical="center"/>
    </xf>
    <xf numFmtId="43" fontId="94" fillId="0" borderId="34" xfId="2288" applyFont="1" applyFill="1" applyBorder="1" applyAlignment="1">
      <alignment horizontal="center" vertical="center" wrapText="1"/>
    </xf>
    <xf numFmtId="2" fontId="94" fillId="0" borderId="34" xfId="0" applyNumberFormat="1" applyFont="1" applyBorder="1" applyAlignment="1">
      <alignment horizontal="center" vertical="center" wrapText="1"/>
    </xf>
    <xf numFmtId="187" fontId="137" fillId="39" borderId="11" xfId="0" applyFont="1" applyFill="1" applyBorder="1" applyAlignment="1">
      <alignment horizontal="center" vertical="center"/>
    </xf>
    <xf numFmtId="187" fontId="137" fillId="0" borderId="11" xfId="0" applyFont="1" applyBorder="1" applyAlignment="1">
      <alignment horizontal="center" vertical="center"/>
    </xf>
    <xf numFmtId="187" fontId="139" fillId="39" borderId="11" xfId="0" applyFont="1" applyFill="1" applyBorder="1" applyAlignment="1">
      <alignment horizontal="center" vertical="center"/>
    </xf>
    <xf numFmtId="187" fontId="139" fillId="0" borderId="11" xfId="0" applyFont="1" applyBorder="1" applyAlignment="1">
      <alignment horizontal="center" vertical="center"/>
    </xf>
    <xf numFmtId="4" fontId="127" fillId="37" borderId="11" xfId="0" applyNumberFormat="1" applyFont="1" applyFill="1" applyBorder="1" applyAlignment="1">
      <alignment horizontal="center" vertical="center" wrapText="1"/>
    </xf>
    <xf numFmtId="43" fontId="94" fillId="0" borderId="34" xfId="2288" applyFont="1" applyBorder="1" applyAlignment="1">
      <alignment horizontal="center" vertical="center" wrapText="1"/>
    </xf>
    <xf numFmtId="208" fontId="90" fillId="0" borderId="39" xfId="2358" applyNumberFormat="1" applyFont="1" applyFill="1" applyBorder="1" applyAlignment="1">
      <alignment horizontal="center" vertical="center" wrapText="1"/>
    </xf>
    <xf numFmtId="208" fontId="90" fillId="0" borderId="39" xfId="2356" applyNumberFormat="1" applyFont="1" applyFill="1" applyBorder="1" applyAlignment="1">
      <alignment vertical="center" wrapText="1"/>
    </xf>
    <xf numFmtId="187" fontId="43" fillId="0" borderId="11" xfId="0" applyFont="1" applyBorder="1" applyAlignment="1">
      <alignment horizontal="center" vertical="center" wrapText="1"/>
    </xf>
    <xf numFmtId="207" fontId="96" fillId="0" borderId="49" xfId="0" applyNumberFormat="1" applyFont="1" applyBorder="1" applyAlignment="1">
      <alignment horizontal="center" vertical="center" wrapText="1"/>
    </xf>
    <xf numFmtId="187" fontId="96" fillId="0" borderId="49" xfId="0" applyFont="1" applyBorder="1" applyAlignment="1">
      <alignment horizontal="center" vertical="center" wrapText="1"/>
    </xf>
    <xf numFmtId="206" fontId="96" fillId="0" borderId="49" xfId="2288" applyNumberFormat="1" applyFont="1" applyFill="1" applyBorder="1" applyAlignment="1">
      <alignment horizontal="center" vertical="center" wrapText="1"/>
    </xf>
    <xf numFmtId="167" fontId="96" fillId="0" borderId="49" xfId="2288" applyNumberFormat="1" applyFont="1" applyFill="1" applyBorder="1" applyAlignment="1">
      <alignment horizontal="center" vertical="center" wrapText="1"/>
    </xf>
    <xf numFmtId="43" fontId="96" fillId="0" borderId="0" xfId="2288" applyFont="1" applyBorder="1" applyAlignment="1">
      <alignment horizontal="center" vertical="center" wrapText="1"/>
    </xf>
    <xf numFmtId="187" fontId="96" fillId="0" borderId="56" xfId="0" applyFont="1" applyBorder="1" applyAlignment="1">
      <alignment vertical="center" wrapText="1"/>
    </xf>
    <xf numFmtId="187" fontId="96" fillId="0" borderId="56" xfId="0" applyFont="1" applyBorder="1" applyAlignment="1">
      <alignment horizontal="center" vertical="center" wrapText="1"/>
    </xf>
    <xf numFmtId="187" fontId="96" fillId="0" borderId="48" xfId="0" applyFont="1" applyBorder="1" applyAlignment="1">
      <alignment horizontal="center" vertical="center" wrapText="1"/>
    </xf>
    <xf numFmtId="187" fontId="30" fillId="0" borderId="51" xfId="0" applyFont="1" applyBorder="1" applyAlignment="1">
      <alignment horizontal="center" vertical="center" wrapText="1"/>
    </xf>
    <xf numFmtId="187" fontId="91" fillId="0" borderId="0" xfId="0" applyFont="1" applyAlignment="1">
      <alignment vertical="center"/>
    </xf>
    <xf numFmtId="187" fontId="94" fillId="0" borderId="39" xfId="0" applyFont="1" applyBorder="1" applyAlignment="1">
      <alignment horizontal="left" vertical="center" wrapText="1"/>
    </xf>
    <xf numFmtId="187" fontId="90" fillId="0" borderId="39" xfId="0" applyFont="1" applyBorder="1" applyAlignment="1">
      <alignment horizontal="left" vertical="center" wrapText="1"/>
    </xf>
    <xf numFmtId="187" fontId="95" fillId="0" borderId="39" xfId="0" applyFont="1" applyBorder="1" applyAlignment="1">
      <alignment horizontal="left" vertical="center" wrapText="1"/>
    </xf>
    <xf numFmtId="187" fontId="95" fillId="0" borderId="49" xfId="0" applyFont="1" applyBorder="1" applyAlignment="1">
      <alignment vertical="center"/>
    </xf>
    <xf numFmtId="187" fontId="90" fillId="0" borderId="22" xfId="0" applyFont="1" applyBorder="1" applyAlignment="1">
      <alignment horizontal="left" vertical="center" wrapText="1"/>
    </xf>
    <xf numFmtId="43" fontId="90" fillId="0" borderId="22" xfId="2288" applyFont="1" applyBorder="1" applyAlignment="1">
      <alignment horizontal="right" vertical="center" wrapText="1"/>
    </xf>
    <xf numFmtId="0" fontId="91" fillId="35" borderId="0" xfId="0" applyNumberFormat="1" applyFont="1" applyFill="1" applyAlignment="1">
      <alignment horizontal="center" vertical="center"/>
    </xf>
    <xf numFmtId="2" fontId="90" fillId="0" borderId="39" xfId="0" applyNumberFormat="1" applyFont="1" applyBorder="1" applyAlignment="1">
      <alignment horizontal="center" vertical="center" wrapText="1"/>
    </xf>
    <xf numFmtId="43" fontId="90" fillId="0" borderId="49" xfId="2288" applyFont="1" applyBorder="1"/>
    <xf numFmtId="0" fontId="90" fillId="0" borderId="11" xfId="0" quotePrefix="1" applyNumberFormat="1" applyFont="1" applyBorder="1" applyAlignment="1">
      <alignment vertical="center" wrapText="1"/>
    </xf>
    <xf numFmtId="2" fontId="94" fillId="0" borderId="11" xfId="0" applyNumberFormat="1" applyFont="1" applyBorder="1" applyAlignment="1">
      <alignment horizontal="center" vertical="center" wrapText="1"/>
    </xf>
    <xf numFmtId="4" fontId="90" fillId="0" borderId="34" xfId="0" applyNumberFormat="1" applyFont="1" applyBorder="1"/>
    <xf numFmtId="4" fontId="95" fillId="0" borderId="34" xfId="0" applyNumberFormat="1" applyFont="1" applyBorder="1"/>
    <xf numFmtId="43" fontId="90" fillId="0" borderId="34" xfId="2288" applyFont="1" applyBorder="1"/>
    <xf numFmtId="43" fontId="90" fillId="0" borderId="34" xfId="2288" applyFont="1" applyFill="1" applyBorder="1"/>
    <xf numFmtId="4" fontId="94" fillId="0" borderId="34" xfId="0" applyNumberFormat="1" applyFont="1" applyBorder="1"/>
    <xf numFmtId="4" fontId="90" fillId="0" borderId="34" xfId="0" applyNumberFormat="1" applyFont="1" applyBorder="1" applyAlignment="1">
      <alignment vertical="center"/>
    </xf>
    <xf numFmtId="43" fontId="95" fillId="0" borderId="34" xfId="2288" applyFont="1" applyFill="1" applyBorder="1"/>
    <xf numFmtId="43" fontId="90" fillId="0" borderId="38" xfId="2288" applyFont="1" applyFill="1" applyBorder="1"/>
    <xf numFmtId="208" fontId="133" fillId="0" borderId="39" xfId="2356" applyNumberFormat="1" applyFont="1" applyBorder="1" applyAlignment="1">
      <alignment horizontal="center" vertical="center" wrapText="1"/>
    </xf>
    <xf numFmtId="4" fontId="90" fillId="0" borderId="49" xfId="2288" applyNumberFormat="1" applyFont="1" applyBorder="1" applyAlignment="1">
      <alignment horizontal="right" vertical="center"/>
    </xf>
    <xf numFmtId="2" fontId="4" fillId="0" borderId="11" xfId="3380" applyNumberFormat="1" applyFont="1" applyBorder="1" applyAlignment="1">
      <alignment vertical="center" wrapText="1"/>
    </xf>
    <xf numFmtId="2" fontId="126" fillId="0" borderId="11" xfId="3380" applyNumberFormat="1" applyFont="1" applyBorder="1" applyAlignment="1">
      <alignment vertical="center" wrapText="1"/>
    </xf>
    <xf numFmtId="43" fontId="4" fillId="0" borderId="11" xfId="2288" applyFont="1" applyBorder="1" applyAlignment="1">
      <alignment horizontal="right" vertical="center" wrapText="1"/>
    </xf>
    <xf numFmtId="43" fontId="90" fillId="0" borderId="11" xfId="2288" applyFont="1" applyBorder="1" applyAlignment="1">
      <alignment horizontal="right" vertical="center" wrapText="1"/>
    </xf>
    <xf numFmtId="187" fontId="94" fillId="0" borderId="0" xfId="0" applyFont="1"/>
    <xf numFmtId="187" fontId="90" fillId="0" borderId="0" xfId="0" applyFont="1" applyAlignment="1">
      <alignment vertical="center"/>
    </xf>
    <xf numFmtId="187" fontId="102" fillId="0" borderId="11" xfId="0" applyFont="1" applyBorder="1" applyAlignment="1">
      <alignment horizontal="center" vertical="center" wrapText="1"/>
    </xf>
    <xf numFmtId="2" fontId="4" fillId="0" borderId="11" xfId="3382" applyNumberFormat="1" applyFont="1" applyBorder="1" applyAlignment="1">
      <alignment horizontal="right" vertical="center" wrapText="1"/>
    </xf>
    <xf numFmtId="2" fontId="4" fillId="0" borderId="11" xfId="3380" applyNumberFormat="1" applyFont="1" applyBorder="1" applyAlignment="1">
      <alignment horizontal="right" vertical="center" wrapText="1"/>
    </xf>
    <xf numFmtId="2" fontId="126" fillId="0" borderId="11" xfId="3380" applyNumberFormat="1" applyFont="1" applyBorder="1" applyAlignment="1">
      <alignment horizontal="right" vertical="center" wrapText="1"/>
    </xf>
    <xf numFmtId="187" fontId="123" fillId="0" borderId="35" xfId="0" applyFont="1" applyBorder="1" applyAlignment="1">
      <alignment horizontal="center" vertical="center" wrapText="1"/>
    </xf>
    <xf numFmtId="187" fontId="30" fillId="0" borderId="16" xfId="0" applyFont="1" applyBorder="1" applyAlignment="1">
      <alignment horizontal="left" vertical="center" wrapText="1"/>
    </xf>
    <xf numFmtId="187" fontId="30" fillId="0" borderId="50" xfId="0" applyFont="1" applyBorder="1" applyAlignment="1">
      <alignment horizontal="left" vertical="center" wrapText="1"/>
    </xf>
    <xf numFmtId="187" fontId="30" fillId="0" borderId="37" xfId="0" applyFont="1" applyBorder="1" applyAlignment="1">
      <alignment horizontal="left" vertical="center" wrapText="1"/>
    </xf>
    <xf numFmtId="187" fontId="124" fillId="0" borderId="0" xfId="0" applyFont="1" applyAlignment="1">
      <alignment horizontal="center" vertical="center"/>
    </xf>
    <xf numFmtId="187" fontId="43" fillId="0" borderId="0" xfId="0" applyFont="1" applyAlignment="1">
      <alignment horizontal="center" vertical="center" wrapText="1"/>
    </xf>
    <xf numFmtId="187" fontId="43" fillId="0" borderId="11" xfId="0" applyFont="1" applyBorder="1" applyAlignment="1">
      <alignment horizontal="center" vertical="center" wrapText="1"/>
    </xf>
    <xf numFmtId="187" fontId="94" fillId="0" borderId="0" xfId="0" applyFont="1"/>
    <xf numFmtId="187" fontId="94" fillId="0" borderId="11" xfId="0" applyFont="1" applyBorder="1" applyAlignment="1">
      <alignment horizontal="center" vertical="center"/>
    </xf>
    <xf numFmtId="187" fontId="94" fillId="0" borderId="0" xfId="0" applyFont="1" applyAlignment="1">
      <alignment horizontal="center"/>
    </xf>
    <xf numFmtId="187" fontId="94" fillId="0" borderId="11" xfId="0" applyFont="1" applyBorder="1" applyAlignment="1">
      <alignment vertical="center"/>
    </xf>
    <xf numFmtId="187" fontId="94" fillId="0" borderId="51" xfId="0" applyFont="1" applyBorder="1" applyAlignment="1">
      <alignment vertical="center" wrapText="1"/>
    </xf>
    <xf numFmtId="187" fontId="94" fillId="0" borderId="4" xfId="0" applyFont="1" applyBorder="1" applyAlignment="1">
      <alignment vertical="center" wrapText="1"/>
    </xf>
    <xf numFmtId="187" fontId="94" fillId="0" borderId="16" xfId="0" applyFont="1" applyBorder="1" applyAlignment="1">
      <alignment horizontal="center" vertical="center"/>
    </xf>
    <xf numFmtId="187" fontId="94" fillId="0" borderId="50" xfId="0" applyFont="1" applyBorder="1" applyAlignment="1">
      <alignment horizontal="center" vertical="center"/>
    </xf>
    <xf numFmtId="187" fontId="94" fillId="0" borderId="37" xfId="0" applyFont="1" applyBorder="1" applyAlignment="1">
      <alignment horizontal="center" vertical="center"/>
    </xf>
    <xf numFmtId="187" fontId="94" fillId="0" borderId="51" xfId="0" applyFont="1" applyBorder="1" applyAlignment="1">
      <alignment horizontal="center" vertical="center" wrapText="1"/>
    </xf>
    <xf numFmtId="187" fontId="94" fillId="0" borderId="4" xfId="0" applyFont="1" applyBorder="1" applyAlignment="1">
      <alignment horizontal="center" vertical="center" wrapText="1"/>
    </xf>
    <xf numFmtId="187" fontId="94" fillId="0" borderId="0" xfId="0" applyFont="1" applyAlignment="1">
      <alignment horizontal="left" vertical="center"/>
    </xf>
    <xf numFmtId="187" fontId="94" fillId="0" borderId="0" xfId="0" applyFont="1" applyAlignment="1">
      <alignment horizontal="center" vertical="center" wrapText="1"/>
    </xf>
    <xf numFmtId="187" fontId="102" fillId="0" borderId="0" xfId="0" applyFont="1" applyAlignment="1">
      <alignment horizontal="right" vertical="center"/>
    </xf>
    <xf numFmtId="187" fontId="94" fillId="0" borderId="31" xfId="0" applyFont="1" applyBorder="1" applyAlignment="1">
      <alignment horizontal="center" vertical="center" wrapText="1"/>
    </xf>
    <xf numFmtId="187" fontId="94" fillId="0" borderId="28" xfId="0" applyFont="1" applyBorder="1" applyAlignment="1">
      <alignment horizontal="center" vertical="center" wrapText="1"/>
    </xf>
    <xf numFmtId="187" fontId="94" fillId="0" borderId="29" xfId="0" applyFont="1" applyBorder="1" applyAlignment="1">
      <alignment horizontal="center" vertical="center" wrapText="1"/>
    </xf>
    <xf numFmtId="187" fontId="94" fillId="0" borderId="30" xfId="0" applyFont="1" applyBorder="1" applyAlignment="1">
      <alignment horizontal="center" vertical="center" wrapText="1"/>
    </xf>
    <xf numFmtId="187" fontId="94" fillId="0" borderId="0" xfId="0" applyFont="1" applyAlignment="1">
      <alignment horizontal="left" wrapText="1"/>
    </xf>
    <xf numFmtId="187" fontId="90" fillId="0" borderId="11" xfId="0" applyFont="1" applyBorder="1" applyAlignment="1">
      <alignment horizontal="center" vertical="center" wrapText="1"/>
    </xf>
    <xf numFmtId="187" fontId="90" fillId="0" borderId="11" xfId="2500" applyFont="1" applyBorder="1" applyAlignment="1">
      <alignment horizontal="center" vertical="center" wrapText="1"/>
    </xf>
    <xf numFmtId="187" fontId="90" fillId="0" borderId="37" xfId="0" applyFont="1" applyBorder="1" applyAlignment="1">
      <alignment horizontal="center" vertical="center" wrapText="1"/>
    </xf>
    <xf numFmtId="43" fontId="90" fillId="0" borderId="11" xfId="2288" applyFont="1" applyFill="1" applyBorder="1" applyAlignment="1">
      <alignment horizontal="center" vertical="center"/>
    </xf>
    <xf numFmtId="187" fontId="90" fillId="0" borderId="27" xfId="0" applyFont="1" applyBorder="1" applyAlignment="1">
      <alignment horizontal="center" vertical="center" wrapText="1"/>
    </xf>
    <xf numFmtId="187" fontId="90" fillId="0" borderId="33" xfId="0" applyFont="1" applyBorder="1" applyAlignment="1">
      <alignment horizontal="center" vertical="center" wrapText="1"/>
    </xf>
    <xf numFmtId="187" fontId="90" fillId="0" borderId="20" xfId="0" applyFont="1" applyBorder="1" applyAlignment="1">
      <alignment horizontal="center" vertical="center" wrapText="1"/>
    </xf>
    <xf numFmtId="187" fontId="90" fillId="0" borderId="33" xfId="2500" applyFont="1" applyBorder="1" applyAlignment="1">
      <alignment horizontal="center" vertical="center" wrapText="1"/>
    </xf>
    <xf numFmtId="187" fontId="90" fillId="0" borderId="20" xfId="2500" applyFont="1" applyBorder="1" applyAlignment="1">
      <alignment horizontal="center" vertical="center" wrapText="1"/>
    </xf>
    <xf numFmtId="187" fontId="90" fillId="0" borderId="27" xfId="0" applyFont="1" applyBorder="1" applyAlignment="1">
      <alignment horizontal="right" vertical="center"/>
    </xf>
    <xf numFmtId="187" fontId="94" fillId="0" borderId="0" xfId="0" applyFont="1" applyAlignment="1">
      <alignment horizontal="center" vertical="center"/>
    </xf>
    <xf numFmtId="187" fontId="94" fillId="0" borderId="11" xfId="0" applyFont="1" applyBorder="1" applyAlignment="1">
      <alignment horizontal="center" vertical="center" wrapText="1"/>
    </xf>
    <xf numFmtId="187" fontId="94" fillId="0" borderId="11" xfId="2500" applyFont="1" applyBorder="1" applyAlignment="1">
      <alignment horizontal="center" vertical="center" wrapText="1"/>
    </xf>
    <xf numFmtId="187" fontId="90" fillId="0" borderId="0" xfId="0" applyFont="1" applyAlignment="1">
      <alignment vertical="center"/>
    </xf>
    <xf numFmtId="187" fontId="102" fillId="0" borderId="11" xfId="2501" applyFont="1" applyBorder="1" applyAlignment="1">
      <alignment horizontal="center" vertical="center" wrapText="1"/>
    </xf>
    <xf numFmtId="187" fontId="137" fillId="0" borderId="16" xfId="0" applyFont="1" applyBorder="1" applyAlignment="1">
      <alignment horizontal="center" vertical="center" wrapText="1"/>
    </xf>
    <xf numFmtId="187" fontId="137" fillId="0" borderId="50" xfId="0" applyFont="1" applyBorder="1" applyAlignment="1">
      <alignment horizontal="center" vertical="center" wrapText="1"/>
    </xf>
    <xf numFmtId="187" fontId="137" fillId="0" borderId="37" xfId="0" applyFont="1" applyBorder="1" applyAlignment="1">
      <alignment horizontal="center" vertical="center" wrapText="1"/>
    </xf>
    <xf numFmtId="187" fontId="130" fillId="0" borderId="0" xfId="0" applyFont="1" applyAlignment="1">
      <alignment horizontal="center" vertical="center" wrapText="1"/>
    </xf>
    <xf numFmtId="187" fontId="130" fillId="0" borderId="0" xfId="0" applyFont="1" applyAlignment="1">
      <alignment horizontal="left" vertical="center" wrapText="1"/>
    </xf>
    <xf numFmtId="187" fontId="137" fillId="0" borderId="11" xfId="0" applyFont="1" applyBorder="1" applyAlignment="1">
      <alignment horizontal="center" vertical="center" wrapText="1"/>
    </xf>
    <xf numFmtId="187" fontId="43" fillId="0" borderId="0" xfId="0" applyFont="1" applyAlignment="1">
      <alignment vertical="center" wrapText="1"/>
    </xf>
    <xf numFmtId="49" fontId="126" fillId="0" borderId="11" xfId="0" applyNumberFormat="1" applyFont="1" applyBorder="1" applyAlignment="1">
      <alignment horizontal="center" vertical="center" wrapText="1"/>
    </xf>
    <xf numFmtId="167" fontId="94" fillId="0" borderId="11" xfId="0" applyNumberFormat="1" applyFont="1" applyBorder="1" applyAlignment="1">
      <alignment horizontal="center" vertical="center" wrapText="1"/>
    </xf>
    <xf numFmtId="187" fontId="90" fillId="0" borderId="11" xfId="0" applyFont="1" applyBorder="1" applyAlignment="1">
      <alignment vertical="center"/>
    </xf>
    <xf numFmtId="187" fontId="126" fillId="0" borderId="11" xfId="2449" applyFont="1" applyBorder="1" applyAlignment="1">
      <alignment horizontal="center" vertical="center" wrapText="1"/>
    </xf>
    <xf numFmtId="187" fontId="4" fillId="0" borderId="0" xfId="2449" applyAlignment="1">
      <alignment horizontal="center" vertical="center" wrapText="1"/>
    </xf>
    <xf numFmtId="187" fontId="134" fillId="0" borderId="0" xfId="0" applyFont="1" applyAlignment="1">
      <alignment horizontal="center" vertical="center" wrapText="1"/>
    </xf>
    <xf numFmtId="205" fontId="108" fillId="32" borderId="11" xfId="2501" applyNumberFormat="1" applyFont="1" applyFill="1" applyBorder="1" applyAlignment="1">
      <alignment horizontal="left" vertical="center"/>
    </xf>
    <xf numFmtId="187" fontId="93" fillId="34" borderId="27" xfId="0" applyFont="1" applyFill="1" applyBorder="1" applyAlignment="1">
      <alignment horizontal="right" vertical="center"/>
    </xf>
    <xf numFmtId="187" fontId="102" fillId="0" borderId="11" xfId="0" applyFont="1" applyBorder="1" applyAlignment="1">
      <alignment horizontal="center" vertical="center" wrapText="1"/>
    </xf>
    <xf numFmtId="187" fontId="102" fillId="0" borderId="11" xfId="2500" applyFont="1" applyBorder="1" applyAlignment="1">
      <alignment horizontal="center" vertical="center" wrapText="1"/>
    </xf>
    <xf numFmtId="205" fontId="102" fillId="36" borderId="11" xfId="2501" applyNumberFormat="1" applyFont="1" applyFill="1" applyBorder="1" applyAlignment="1">
      <alignment horizontal="center" vertical="center" wrapText="1"/>
    </xf>
    <xf numFmtId="187" fontId="90" fillId="34" borderId="27" xfId="0" applyFont="1" applyFill="1" applyBorder="1" applyAlignment="1">
      <alignment horizontal="left" vertical="center"/>
    </xf>
    <xf numFmtId="187" fontId="102" fillId="0" borderId="33" xfId="2501" applyFont="1" applyBorder="1" applyAlignment="1">
      <alignment horizontal="center" vertical="center" wrapText="1"/>
    </xf>
    <xf numFmtId="187" fontId="102" fillId="0" borderId="11" xfId="0" applyFont="1" applyBorder="1" applyAlignment="1">
      <alignment horizontal="center" vertical="center"/>
    </xf>
    <xf numFmtId="187" fontId="102" fillId="0" borderId="20" xfId="2501" applyFont="1" applyBorder="1" applyAlignment="1">
      <alignment horizontal="center" vertical="center" wrapText="1"/>
    </xf>
    <xf numFmtId="187" fontId="0" fillId="0" borderId="0" xfId="0"/>
    <xf numFmtId="187" fontId="106" fillId="23" borderId="11" xfId="0" applyFont="1" applyFill="1" applyBorder="1" applyAlignment="1">
      <alignment horizontal="center" vertical="center"/>
    </xf>
    <xf numFmtId="187" fontId="94" fillId="0" borderId="41" xfId="0" applyFont="1" applyBorder="1"/>
    <xf numFmtId="187" fontId="94" fillId="0" borderId="41" xfId="0" applyFont="1" applyBorder="1" applyAlignment="1">
      <alignment horizontal="center" vertical="center" wrapText="1"/>
    </xf>
    <xf numFmtId="208" fontId="94" fillId="0" borderId="41" xfId="3372" applyNumberFormat="1" applyFont="1" applyBorder="1" applyAlignment="1">
      <alignment horizontal="right" vertical="center" wrapText="1"/>
    </xf>
    <xf numFmtId="208" fontId="94" fillId="0" borderId="41" xfId="0" applyNumberFormat="1" applyFont="1" applyBorder="1" applyAlignment="1">
      <alignment horizontal="right" vertical="center" wrapText="1"/>
    </xf>
    <xf numFmtId="43" fontId="94" fillId="0" borderId="41" xfId="2288" applyFont="1" applyBorder="1" applyAlignment="1">
      <alignment vertical="center" wrapText="1"/>
    </xf>
    <xf numFmtId="208" fontId="94" fillId="0" borderId="41" xfId="0" applyNumberFormat="1" applyFont="1" applyBorder="1" applyAlignment="1">
      <alignment horizontal="center" vertical="center" wrapText="1"/>
    </xf>
    <xf numFmtId="0" fontId="94" fillId="0" borderId="58" xfId="0" applyNumberFormat="1" applyFont="1" applyBorder="1" applyAlignment="1">
      <alignment horizontal="center" vertical="center" wrapText="1"/>
    </xf>
    <xf numFmtId="187" fontId="94" fillId="0" borderId="58" xfId="0" applyFont="1" applyBorder="1"/>
    <xf numFmtId="187" fontId="94" fillId="0" borderId="58" xfId="0" applyFont="1" applyBorder="1" applyAlignment="1">
      <alignment horizontal="center" vertical="center" wrapText="1"/>
    </xf>
    <xf numFmtId="208" fontId="94" fillId="0" borderId="39" xfId="0" applyNumberFormat="1" applyFont="1" applyBorder="1" applyAlignment="1">
      <alignment horizontal="right" vertical="center" wrapText="1"/>
    </xf>
    <xf numFmtId="187" fontId="90" fillId="0" borderId="59" xfId="0" applyFont="1" applyBorder="1" applyAlignment="1">
      <alignment horizontal="center" vertical="center" wrapText="1"/>
    </xf>
    <xf numFmtId="187" fontId="90" fillId="0" borderId="59" xfId="0" applyFont="1" applyBorder="1" applyAlignment="1">
      <alignment vertical="center" wrapText="1"/>
    </xf>
    <xf numFmtId="187" fontId="95" fillId="0" borderId="59" xfId="0" applyFont="1" applyBorder="1" applyAlignment="1">
      <alignment horizontal="center" vertical="center" wrapText="1"/>
    </xf>
    <xf numFmtId="187" fontId="95" fillId="0" borderId="59" xfId="0" applyFont="1" applyBorder="1" applyAlignment="1">
      <alignment vertical="center" wrapText="1"/>
    </xf>
    <xf numFmtId="187" fontId="94" fillId="0" borderId="58" xfId="0" applyFont="1" applyBorder="1" applyAlignment="1">
      <alignment vertical="center" wrapText="1"/>
    </xf>
    <xf numFmtId="187" fontId="95" fillId="0" borderId="59" xfId="0" applyFont="1" applyBorder="1"/>
    <xf numFmtId="187" fontId="95" fillId="0" borderId="59" xfId="0" applyFont="1" applyBorder="1" applyAlignment="1">
      <alignment horizontal="center"/>
    </xf>
    <xf numFmtId="187" fontId="90" fillId="0" borderId="59" xfId="0" applyFont="1" applyBorder="1" applyAlignment="1">
      <alignment horizontal="center"/>
    </xf>
    <xf numFmtId="0" fontId="94" fillId="0" borderId="60" xfId="0" applyNumberFormat="1" applyFont="1" applyBorder="1" applyAlignment="1">
      <alignment horizontal="center" vertical="center" wrapText="1"/>
    </xf>
    <xf numFmtId="187" fontId="94" fillId="0" borderId="60" xfId="0" applyFont="1" applyBorder="1" applyAlignment="1">
      <alignment vertical="center" wrapText="1"/>
    </xf>
    <xf numFmtId="187" fontId="94" fillId="0" borderId="60" xfId="0" applyFont="1" applyBorder="1" applyAlignment="1">
      <alignment horizontal="center" vertical="center" wrapText="1"/>
    </xf>
    <xf numFmtId="41" fontId="95" fillId="0" borderId="31" xfId="3372" applyFont="1" applyBorder="1" applyAlignment="1">
      <alignment vertical="center" wrapText="1"/>
    </xf>
    <xf numFmtId="187" fontId="94" fillId="40" borderId="0" xfId="0" applyFont="1" applyFill="1" applyAlignment="1">
      <alignment horizontal="left" vertical="center"/>
    </xf>
    <xf numFmtId="187" fontId="90" fillId="40" borderId="0" xfId="0" applyFont="1" applyFill="1" applyAlignment="1">
      <alignment horizontal="center"/>
    </xf>
    <xf numFmtId="187" fontId="90" fillId="40" borderId="0" xfId="0" applyFont="1" applyFill="1"/>
    <xf numFmtId="187" fontId="4" fillId="0" borderId="0" xfId="0" applyFont="1"/>
    <xf numFmtId="187" fontId="94" fillId="40" borderId="0" xfId="0" applyFont="1" applyFill="1" applyAlignment="1">
      <alignment horizontal="center"/>
    </xf>
    <xf numFmtId="49" fontId="90" fillId="40" borderId="0" xfId="0" applyNumberFormat="1" applyFont="1" applyFill="1" applyAlignment="1">
      <alignment horizontal="center"/>
    </xf>
    <xf numFmtId="49" fontId="98" fillId="40" borderId="11" xfId="0" applyNumberFormat="1" applyFont="1" applyFill="1" applyBorder="1" applyAlignment="1">
      <alignment horizontal="center" vertical="center" wrapText="1"/>
    </xf>
    <xf numFmtId="187" fontId="141" fillId="40" borderId="11" xfId="0" applyFont="1" applyFill="1" applyBorder="1" applyAlignment="1">
      <alignment horizontal="center" vertical="center" wrapText="1"/>
    </xf>
    <xf numFmtId="187" fontId="142" fillId="40" borderId="11" xfId="0" applyFont="1" applyFill="1" applyBorder="1" applyAlignment="1">
      <alignment horizontal="center" vertical="center" wrapText="1"/>
    </xf>
    <xf numFmtId="49" fontId="98" fillId="40" borderId="11" xfId="0" applyNumberFormat="1" applyFont="1" applyFill="1" applyBorder="1" applyAlignment="1">
      <alignment horizontal="right" vertical="center" wrapText="1"/>
    </xf>
    <xf numFmtId="187" fontId="94" fillId="40" borderId="11" xfId="0" applyFont="1" applyFill="1" applyBorder="1" applyAlignment="1">
      <alignment horizontal="left"/>
    </xf>
    <xf numFmtId="187" fontId="141" fillId="40" borderId="11" xfId="0" applyFont="1" applyFill="1" applyBorder="1" applyAlignment="1">
      <alignment horizontal="right" vertical="center" wrapText="1"/>
    </xf>
    <xf numFmtId="4" fontId="141" fillId="40" borderId="11" xfId="0" applyNumberFormat="1" applyFont="1" applyFill="1" applyBorder="1" applyAlignment="1">
      <alignment horizontal="right" vertical="center" wrapText="1"/>
    </xf>
    <xf numFmtId="187" fontId="94" fillId="40" borderId="0" xfId="0" applyFont="1" applyFill="1" applyAlignment="1">
      <alignment horizontal="right"/>
    </xf>
    <xf numFmtId="49" fontId="101" fillId="40" borderId="11" xfId="0" applyNumberFormat="1" applyFont="1" applyFill="1" applyBorder="1" applyAlignment="1">
      <alignment horizontal="center" vertical="center" wrapText="1"/>
    </xf>
    <xf numFmtId="187" fontId="143" fillId="40" borderId="11" xfId="0" applyFont="1" applyFill="1" applyBorder="1" applyAlignment="1">
      <alignment horizontal="justify" vertical="center" wrapText="1"/>
    </xf>
    <xf numFmtId="187" fontId="143" fillId="40" borderId="11" xfId="0" applyFont="1" applyFill="1" applyBorder="1" applyAlignment="1">
      <alignment horizontal="center" vertical="center" wrapText="1"/>
    </xf>
    <xf numFmtId="210" fontId="101" fillId="40" borderId="11" xfId="2288" applyNumberFormat="1" applyFont="1" applyFill="1" applyBorder="1" applyAlignment="1">
      <alignment horizontal="right" vertical="center" wrapText="1"/>
    </xf>
    <xf numFmtId="49" fontId="28" fillId="40" borderId="11" xfId="0" applyNumberFormat="1" applyFont="1" applyFill="1" applyBorder="1" applyAlignment="1">
      <alignment horizontal="center" vertical="center" wrapText="1"/>
    </xf>
    <xf numFmtId="187" fontId="144" fillId="40" borderId="11" xfId="0" applyFont="1" applyFill="1" applyBorder="1" applyAlignment="1">
      <alignment horizontal="justify" vertical="center" wrapText="1"/>
    </xf>
    <xf numFmtId="187" fontId="28" fillId="40" borderId="11" xfId="0" applyFont="1" applyFill="1" applyBorder="1" applyAlignment="1">
      <alignment horizontal="center" vertical="center" wrapText="1"/>
    </xf>
    <xf numFmtId="210" fontId="28" fillId="40" borderId="11" xfId="0" applyNumberFormat="1" applyFont="1" applyFill="1" applyBorder="1" applyAlignment="1">
      <alignment horizontal="right" vertical="center" wrapText="1"/>
    </xf>
    <xf numFmtId="49" fontId="142" fillId="40" borderId="11" xfId="0" applyNumberFormat="1" applyFont="1" applyFill="1" applyBorder="1" applyAlignment="1">
      <alignment horizontal="center" vertical="center" wrapText="1"/>
    </xf>
    <xf numFmtId="187" fontId="142" fillId="40" borderId="11" xfId="0" applyFont="1" applyFill="1" applyBorder="1" applyAlignment="1">
      <alignment horizontal="justify" vertical="center" wrapText="1"/>
    </xf>
    <xf numFmtId="210" fontId="28" fillId="40" borderId="11" xfId="2288" applyNumberFormat="1" applyFont="1" applyFill="1" applyBorder="1" applyAlignment="1">
      <alignment horizontal="right" vertical="center" wrapText="1"/>
    </xf>
    <xf numFmtId="187" fontId="144" fillId="40" borderId="11" xfId="0" applyFont="1" applyFill="1" applyBorder="1" applyAlignment="1">
      <alignment horizontal="center" vertical="center" wrapText="1"/>
    </xf>
    <xf numFmtId="49" fontId="143" fillId="40" borderId="11" xfId="0" applyNumberFormat="1" applyFont="1" applyFill="1" applyBorder="1" applyAlignment="1">
      <alignment horizontal="center" vertical="center" wrapText="1"/>
    </xf>
    <xf numFmtId="49" fontId="144" fillId="40" borderId="11" xfId="0" applyNumberFormat="1" applyFont="1" applyFill="1" applyBorder="1" applyAlignment="1">
      <alignment horizontal="center" vertical="center" wrapText="1"/>
    </xf>
    <xf numFmtId="210" fontId="97" fillId="40" borderId="11" xfId="0" applyNumberFormat="1" applyFont="1" applyFill="1" applyBorder="1" applyAlignment="1">
      <alignment horizontal="right" vertical="center" wrapText="1"/>
    </xf>
    <xf numFmtId="210" fontId="98" fillId="40" borderId="11" xfId="0" applyNumberFormat="1" applyFont="1" applyFill="1" applyBorder="1" applyAlignment="1">
      <alignment horizontal="right" vertical="center" wrapText="1"/>
    </xf>
    <xf numFmtId="207" fontId="90" fillId="0" borderId="49" xfId="0" applyNumberFormat="1" applyFont="1" applyBorder="1" applyAlignment="1">
      <alignment horizontal="center" vertical="center" wrapText="1"/>
    </xf>
    <xf numFmtId="43" fontId="90" fillId="0" borderId="34" xfId="2288" applyFont="1" applyBorder="1" applyAlignment="1">
      <alignment horizontal="center" vertical="center" wrapText="1"/>
    </xf>
    <xf numFmtId="43" fontId="90" fillId="0" borderId="34" xfId="2288" applyFont="1" applyFill="1" applyBorder="1" applyAlignment="1">
      <alignment horizontal="center" vertical="center" wrapText="1"/>
    </xf>
    <xf numFmtId="2" fontId="90" fillId="0" borderId="34" xfId="0" applyNumberFormat="1" applyFont="1" applyBorder="1" applyAlignment="1">
      <alignment horizontal="center" vertical="center" wrapText="1"/>
    </xf>
    <xf numFmtId="187" fontId="90" fillId="0" borderId="56" xfId="0" applyFont="1" applyBorder="1" applyAlignment="1">
      <alignment vertical="center" wrapText="1"/>
    </xf>
    <xf numFmtId="187" fontId="90" fillId="0" borderId="56" xfId="0" applyFont="1" applyBorder="1" applyAlignment="1">
      <alignment horizontal="center" vertical="center" wrapText="1"/>
    </xf>
    <xf numFmtId="187" fontId="90" fillId="0" borderId="48" xfId="0" applyFont="1" applyBorder="1" applyAlignment="1">
      <alignment horizontal="center" vertical="center" wrapText="1"/>
    </xf>
    <xf numFmtId="43" fontId="90" fillId="0" borderId="38" xfId="2288" applyFont="1" applyFill="1" applyBorder="1" applyAlignment="1">
      <alignment horizontal="center" vertical="center" wrapText="1"/>
    </xf>
    <xf numFmtId="43" fontId="90" fillId="0" borderId="38" xfId="2288" applyFont="1" applyBorder="1" applyAlignment="1">
      <alignment horizontal="center" vertical="center" wrapText="1"/>
    </xf>
    <xf numFmtId="207" fontId="90" fillId="0" borderId="48" xfId="0" applyNumberFormat="1" applyFont="1" applyBorder="1" applyAlignment="1">
      <alignment horizontal="center" vertical="center" wrapText="1"/>
    </xf>
  </cellXfs>
  <cellStyles count="6962">
    <cellStyle name="." xfId="1"/>
    <cellStyle name="??" xfId="2"/>
    <cellStyle name="?? [0.00]_PRODUCT DETAIL Q1" xfId="3"/>
    <cellStyle name="?? [0]" xfId="4"/>
    <cellStyle name="?? [0] 2" xfId="4164"/>
    <cellStyle name="?? [0] 3" xfId="3772"/>
    <cellStyle name="?? [0] 4" xfId="3391"/>
    <cellStyle name="?? 10" xfId="3951"/>
    <cellStyle name="?? 11" xfId="3390"/>
    <cellStyle name="?? 12" xfId="3759"/>
    <cellStyle name="?? 13" xfId="4498"/>
    <cellStyle name="?? 14" xfId="6823"/>
    <cellStyle name="?? 15" xfId="6954"/>
    <cellStyle name="?? 16" xfId="6960"/>
    <cellStyle name="?? 2" xfId="4163"/>
    <cellStyle name="?? 3" xfId="3771"/>
    <cellStyle name="?? 4" xfId="4130"/>
    <cellStyle name="?? 5" xfId="4438"/>
    <cellStyle name="?? 6" xfId="4086"/>
    <cellStyle name="?? 7" xfId="4436"/>
    <cellStyle name="?? 8" xfId="4084"/>
    <cellStyle name="?? 9" xfId="3787"/>
    <cellStyle name="???? [0.00]_PRODUCT DETAIL Q1" xfId="5"/>
    <cellStyle name="????_PRODUCT DETAIL Q1" xfId="6"/>
    <cellStyle name="???[0]_Book1" xfId="7"/>
    <cellStyle name="???_95" xfId="8"/>
    <cellStyle name="??_(????)??????" xfId="9"/>
    <cellStyle name="1" xfId="10"/>
    <cellStyle name="1 2" xfId="4499"/>
    <cellStyle name="15" xfId="11"/>
    <cellStyle name="15 2" xfId="4500"/>
    <cellStyle name="2" xfId="12"/>
    <cellStyle name="2 2" xfId="4501"/>
    <cellStyle name="20% - Accent1" xfId="13" builtinId="30" customBuiltin="1"/>
    <cellStyle name="20% - Accent1 10" xfId="14"/>
    <cellStyle name="20% - Accent1 10 2" xfId="4503"/>
    <cellStyle name="20% - Accent1 11" xfId="15"/>
    <cellStyle name="20% - Accent1 11 2" xfId="4504"/>
    <cellStyle name="20% - Accent1 12" xfId="16"/>
    <cellStyle name="20% - Accent1 12 2" xfId="4505"/>
    <cellStyle name="20% - Accent1 13" xfId="17"/>
    <cellStyle name="20% - Accent1 13 2" xfId="4506"/>
    <cellStyle name="20% - Accent1 14" xfId="18"/>
    <cellStyle name="20% - Accent1 14 2" xfId="4507"/>
    <cellStyle name="20% - Accent1 15" xfId="19"/>
    <cellStyle name="20% - Accent1 15 2" xfId="4508"/>
    <cellStyle name="20% - Accent1 16" xfId="20"/>
    <cellStyle name="20% - Accent1 16 2" xfId="4509"/>
    <cellStyle name="20% - Accent1 17" xfId="21"/>
    <cellStyle name="20% - Accent1 17 2" xfId="4510"/>
    <cellStyle name="20% - Accent1 18" xfId="22"/>
    <cellStyle name="20% - Accent1 18 2" xfId="4511"/>
    <cellStyle name="20% - Accent1 19" xfId="23"/>
    <cellStyle name="20% - Accent1 19 2" xfId="4512"/>
    <cellStyle name="20% - Accent1 2" xfId="24"/>
    <cellStyle name="20% - Accent1 2 2" xfId="25"/>
    <cellStyle name="20% - Accent1 2 2 2" xfId="4514"/>
    <cellStyle name="20% - Accent1 2 3" xfId="26"/>
    <cellStyle name="20% - Accent1 2 3 2" xfId="4515"/>
    <cellStyle name="20% - Accent1 2 4" xfId="4513"/>
    <cellStyle name="20% - Accent1 20" xfId="27"/>
    <cellStyle name="20% - Accent1 20 2" xfId="4516"/>
    <cellStyle name="20% - Accent1 21" xfId="28"/>
    <cellStyle name="20% - Accent1 21 2" xfId="4517"/>
    <cellStyle name="20% - Accent1 22" xfId="29"/>
    <cellStyle name="20% - Accent1 22 2" xfId="4518"/>
    <cellStyle name="20% - Accent1 23" xfId="30"/>
    <cellStyle name="20% - Accent1 23 2" xfId="4519"/>
    <cellStyle name="20% - Accent1 24" xfId="31"/>
    <cellStyle name="20% - Accent1 24 2" xfId="4520"/>
    <cellStyle name="20% - Accent1 25" xfId="32"/>
    <cellStyle name="20% - Accent1 25 2" xfId="4521"/>
    <cellStyle name="20% - Accent1 26" xfId="33"/>
    <cellStyle name="20% - Accent1 26 2" xfId="4522"/>
    <cellStyle name="20% - Accent1 27" xfId="34"/>
    <cellStyle name="20% - Accent1 27 2" xfId="4523"/>
    <cellStyle name="20% - Accent1 28" xfId="35"/>
    <cellStyle name="20% - Accent1 28 2" xfId="4524"/>
    <cellStyle name="20% - Accent1 29" xfId="36"/>
    <cellStyle name="20% - Accent1 29 2" xfId="4525"/>
    <cellStyle name="20% - Accent1 3" xfId="37"/>
    <cellStyle name="20% - Accent1 3 2" xfId="4526"/>
    <cellStyle name="20% - Accent1 30" xfId="38"/>
    <cellStyle name="20% - Accent1 30 2" xfId="4527"/>
    <cellStyle name="20% - Accent1 31" xfId="39"/>
    <cellStyle name="20% - Accent1 31 2" xfId="4528"/>
    <cellStyle name="20% - Accent1 32" xfId="40"/>
    <cellStyle name="20% - Accent1 32 2" xfId="4529"/>
    <cellStyle name="20% - Accent1 33" xfId="41"/>
    <cellStyle name="20% - Accent1 33 2" xfId="4530"/>
    <cellStyle name="20% - Accent1 34" xfId="42"/>
    <cellStyle name="20% - Accent1 34 2" xfId="4531"/>
    <cellStyle name="20% - Accent1 35" xfId="43"/>
    <cellStyle name="20% - Accent1 35 2" xfId="4532"/>
    <cellStyle name="20% - Accent1 36" xfId="44"/>
    <cellStyle name="20% - Accent1 36 2" xfId="4533"/>
    <cellStyle name="20% - Accent1 37" xfId="45"/>
    <cellStyle name="20% - Accent1 37 2" xfId="4534"/>
    <cellStyle name="20% - Accent1 38" xfId="46"/>
    <cellStyle name="20% - Accent1 38 2" xfId="4535"/>
    <cellStyle name="20% - Accent1 39" xfId="47"/>
    <cellStyle name="20% - Accent1 39 2" xfId="4536"/>
    <cellStyle name="20% - Accent1 4" xfId="48"/>
    <cellStyle name="20% - Accent1 4 2" xfId="4537"/>
    <cellStyle name="20% - Accent1 40" xfId="49"/>
    <cellStyle name="20% - Accent1 40 2" xfId="4538"/>
    <cellStyle name="20% - Accent1 41" xfId="50"/>
    <cellStyle name="20% - Accent1 41 2" xfId="4539"/>
    <cellStyle name="20% - Accent1 42" xfId="51"/>
    <cellStyle name="20% - Accent1 42 2" xfId="4540"/>
    <cellStyle name="20% - Accent1 43" xfId="52"/>
    <cellStyle name="20% - Accent1 43 2" xfId="4541"/>
    <cellStyle name="20% - Accent1 44" xfId="53"/>
    <cellStyle name="20% - Accent1 44 2" xfId="4542"/>
    <cellStyle name="20% - Accent1 45" xfId="54"/>
    <cellStyle name="20% - Accent1 45 2" xfId="4543"/>
    <cellStyle name="20% - Accent1 46" xfId="55"/>
    <cellStyle name="20% - Accent1 46 2" xfId="4544"/>
    <cellStyle name="20% - Accent1 47" xfId="56"/>
    <cellStyle name="20% - Accent1 47 2" xfId="4545"/>
    <cellStyle name="20% - Accent1 48" xfId="57"/>
    <cellStyle name="20% - Accent1 48 2" xfId="4546"/>
    <cellStyle name="20% - Accent1 49" xfId="58"/>
    <cellStyle name="20% - Accent1 49 2" xfId="4547"/>
    <cellStyle name="20% - Accent1 5" xfId="59"/>
    <cellStyle name="20% - Accent1 5 2" xfId="4548"/>
    <cellStyle name="20% - Accent1 50" xfId="60"/>
    <cellStyle name="20% - Accent1 50 2" xfId="4549"/>
    <cellStyle name="20% - Accent1 51" xfId="61"/>
    <cellStyle name="20% - Accent1 51 2" xfId="4550"/>
    <cellStyle name="20% - Accent1 52" xfId="62"/>
    <cellStyle name="20% - Accent1 52 2" xfId="4551"/>
    <cellStyle name="20% - Accent1 53" xfId="63"/>
    <cellStyle name="20% - Accent1 53 2" xfId="4552"/>
    <cellStyle name="20% - Accent1 54" xfId="64"/>
    <cellStyle name="20% - Accent1 54 2" xfId="4553"/>
    <cellStyle name="20% - Accent1 55" xfId="65"/>
    <cellStyle name="20% - Accent1 55 2" xfId="4554"/>
    <cellStyle name="20% - Accent1 56" xfId="66"/>
    <cellStyle name="20% - Accent1 56 2" xfId="4555"/>
    <cellStyle name="20% - Accent1 57" xfId="67"/>
    <cellStyle name="20% - Accent1 57 2" xfId="4556"/>
    <cellStyle name="20% - Accent1 58" xfId="68"/>
    <cellStyle name="20% - Accent1 58 2" xfId="4557"/>
    <cellStyle name="20% - Accent1 59" xfId="69"/>
    <cellStyle name="20% - Accent1 59 2" xfId="4558"/>
    <cellStyle name="20% - Accent1 6" xfId="70"/>
    <cellStyle name="20% - Accent1 6 2" xfId="4559"/>
    <cellStyle name="20% - Accent1 60" xfId="71"/>
    <cellStyle name="20% - Accent1 60 2" xfId="4560"/>
    <cellStyle name="20% - Accent1 61" xfId="72"/>
    <cellStyle name="20% - Accent1 61 2" xfId="4561"/>
    <cellStyle name="20% - Accent1 62" xfId="73"/>
    <cellStyle name="20% - Accent1 62 2" xfId="4562"/>
    <cellStyle name="20% - Accent1 63" xfId="74"/>
    <cellStyle name="20% - Accent1 63 2" xfId="4563"/>
    <cellStyle name="20% - Accent1 64" xfId="75"/>
    <cellStyle name="20% - Accent1 64 2" xfId="4564"/>
    <cellStyle name="20% - Accent1 65" xfId="76"/>
    <cellStyle name="20% - Accent1 65 2" xfId="4565"/>
    <cellStyle name="20% - Accent1 66" xfId="77"/>
    <cellStyle name="20% - Accent1 66 2" xfId="4566"/>
    <cellStyle name="20% - Accent1 67" xfId="78"/>
    <cellStyle name="20% - Accent1 67 2" xfId="4567"/>
    <cellStyle name="20% - Accent1 68" xfId="79"/>
    <cellStyle name="20% - Accent1 68 2" xfId="4568"/>
    <cellStyle name="20% - Accent1 69" xfId="80"/>
    <cellStyle name="20% - Accent1 69 2" xfId="4569"/>
    <cellStyle name="20% - Accent1 7" xfId="81"/>
    <cellStyle name="20% - Accent1 7 2" xfId="4570"/>
    <cellStyle name="20% - Accent1 70" xfId="82"/>
    <cellStyle name="20% - Accent1 70 2" xfId="4571"/>
    <cellStyle name="20% - Accent1 71" xfId="83"/>
    <cellStyle name="20% - Accent1 71 2" xfId="4572"/>
    <cellStyle name="20% - Accent1 72" xfId="84"/>
    <cellStyle name="20% - Accent1 72 2" xfId="4573"/>
    <cellStyle name="20% - Accent1 73" xfId="85"/>
    <cellStyle name="20% - Accent1 73 2" xfId="4574"/>
    <cellStyle name="20% - Accent1 74" xfId="86"/>
    <cellStyle name="20% - Accent1 74 2" xfId="4575"/>
    <cellStyle name="20% - Accent1 75" xfId="87"/>
    <cellStyle name="20% - Accent1 75 2" xfId="4576"/>
    <cellStyle name="20% - Accent1 76" xfId="88"/>
    <cellStyle name="20% - Accent1 76 2" xfId="4577"/>
    <cellStyle name="20% - Accent1 77" xfId="3773"/>
    <cellStyle name="20% - Accent1 78" xfId="4502"/>
    <cellStyle name="20% - Accent1 8" xfId="89"/>
    <cellStyle name="20% - Accent1 8 2" xfId="4578"/>
    <cellStyle name="20% - Accent1 9" xfId="90"/>
    <cellStyle name="20% - Accent1 9 2" xfId="4579"/>
    <cellStyle name="20% - Accent2" xfId="91" builtinId="34" customBuiltin="1"/>
    <cellStyle name="20% - Accent2 10" xfId="92"/>
    <cellStyle name="20% - Accent2 10 2" xfId="4581"/>
    <cellStyle name="20% - Accent2 11" xfId="93"/>
    <cellStyle name="20% - Accent2 11 2" xfId="4582"/>
    <cellStyle name="20% - Accent2 12" xfId="94"/>
    <cellStyle name="20% - Accent2 12 2" xfId="4583"/>
    <cellStyle name="20% - Accent2 13" xfId="95"/>
    <cellStyle name="20% - Accent2 13 2" xfId="4584"/>
    <cellStyle name="20% - Accent2 14" xfId="96"/>
    <cellStyle name="20% - Accent2 14 2" xfId="4585"/>
    <cellStyle name="20% - Accent2 15" xfId="97"/>
    <cellStyle name="20% - Accent2 15 2" xfId="4586"/>
    <cellStyle name="20% - Accent2 16" xfId="98"/>
    <cellStyle name="20% - Accent2 16 2" xfId="4587"/>
    <cellStyle name="20% - Accent2 17" xfId="99"/>
    <cellStyle name="20% - Accent2 17 2" xfId="4588"/>
    <cellStyle name="20% - Accent2 18" xfId="100"/>
    <cellStyle name="20% - Accent2 18 2" xfId="4589"/>
    <cellStyle name="20% - Accent2 19" xfId="101"/>
    <cellStyle name="20% - Accent2 19 2" xfId="4590"/>
    <cellStyle name="20% - Accent2 2" xfId="102"/>
    <cellStyle name="20% - Accent2 2 2" xfId="103"/>
    <cellStyle name="20% - Accent2 2 2 2" xfId="4592"/>
    <cellStyle name="20% - Accent2 2 3" xfId="104"/>
    <cellStyle name="20% - Accent2 2 3 2" xfId="4593"/>
    <cellStyle name="20% - Accent2 2 4" xfId="4591"/>
    <cellStyle name="20% - Accent2 20" xfId="105"/>
    <cellStyle name="20% - Accent2 20 2" xfId="4594"/>
    <cellStyle name="20% - Accent2 21" xfId="106"/>
    <cellStyle name="20% - Accent2 21 2" xfId="4595"/>
    <cellStyle name="20% - Accent2 22" xfId="107"/>
    <cellStyle name="20% - Accent2 22 2" xfId="4596"/>
    <cellStyle name="20% - Accent2 23" xfId="108"/>
    <cellStyle name="20% - Accent2 23 2" xfId="4597"/>
    <cellStyle name="20% - Accent2 24" xfId="109"/>
    <cellStyle name="20% - Accent2 24 2" xfId="4598"/>
    <cellStyle name="20% - Accent2 25" xfId="110"/>
    <cellStyle name="20% - Accent2 25 2" xfId="4599"/>
    <cellStyle name="20% - Accent2 26" xfId="111"/>
    <cellStyle name="20% - Accent2 26 2" xfId="4600"/>
    <cellStyle name="20% - Accent2 27" xfId="112"/>
    <cellStyle name="20% - Accent2 27 2" xfId="4601"/>
    <cellStyle name="20% - Accent2 28" xfId="113"/>
    <cellStyle name="20% - Accent2 28 2" xfId="4602"/>
    <cellStyle name="20% - Accent2 29" xfId="114"/>
    <cellStyle name="20% - Accent2 29 2" xfId="4603"/>
    <cellStyle name="20% - Accent2 3" xfId="115"/>
    <cellStyle name="20% - Accent2 3 2" xfId="4604"/>
    <cellStyle name="20% - Accent2 30" xfId="116"/>
    <cellStyle name="20% - Accent2 30 2" xfId="4605"/>
    <cellStyle name="20% - Accent2 31" xfId="117"/>
    <cellStyle name="20% - Accent2 31 2" xfId="4606"/>
    <cellStyle name="20% - Accent2 32" xfId="118"/>
    <cellStyle name="20% - Accent2 32 2" xfId="4607"/>
    <cellStyle name="20% - Accent2 33" xfId="119"/>
    <cellStyle name="20% - Accent2 33 2" xfId="4608"/>
    <cellStyle name="20% - Accent2 34" xfId="120"/>
    <cellStyle name="20% - Accent2 34 2" xfId="4609"/>
    <cellStyle name="20% - Accent2 35" xfId="121"/>
    <cellStyle name="20% - Accent2 35 2" xfId="4610"/>
    <cellStyle name="20% - Accent2 36" xfId="122"/>
    <cellStyle name="20% - Accent2 36 2" xfId="4611"/>
    <cellStyle name="20% - Accent2 37" xfId="123"/>
    <cellStyle name="20% - Accent2 37 2" xfId="4612"/>
    <cellStyle name="20% - Accent2 38" xfId="124"/>
    <cellStyle name="20% - Accent2 38 2" xfId="4613"/>
    <cellStyle name="20% - Accent2 39" xfId="125"/>
    <cellStyle name="20% - Accent2 39 2" xfId="4614"/>
    <cellStyle name="20% - Accent2 4" xfId="126"/>
    <cellStyle name="20% - Accent2 4 2" xfId="4615"/>
    <cellStyle name="20% - Accent2 40" xfId="127"/>
    <cellStyle name="20% - Accent2 40 2" xfId="4616"/>
    <cellStyle name="20% - Accent2 41" xfId="128"/>
    <cellStyle name="20% - Accent2 41 2" xfId="4617"/>
    <cellStyle name="20% - Accent2 42" xfId="129"/>
    <cellStyle name="20% - Accent2 42 2" xfId="4618"/>
    <cellStyle name="20% - Accent2 43" xfId="130"/>
    <cellStyle name="20% - Accent2 43 2" xfId="4619"/>
    <cellStyle name="20% - Accent2 44" xfId="131"/>
    <cellStyle name="20% - Accent2 44 2" xfId="4620"/>
    <cellStyle name="20% - Accent2 45" xfId="132"/>
    <cellStyle name="20% - Accent2 45 2" xfId="4621"/>
    <cellStyle name="20% - Accent2 46" xfId="133"/>
    <cellStyle name="20% - Accent2 46 2" xfId="4622"/>
    <cellStyle name="20% - Accent2 47" xfId="134"/>
    <cellStyle name="20% - Accent2 47 2" xfId="4623"/>
    <cellStyle name="20% - Accent2 48" xfId="135"/>
    <cellStyle name="20% - Accent2 48 2" xfId="4624"/>
    <cellStyle name="20% - Accent2 49" xfId="136"/>
    <cellStyle name="20% - Accent2 49 2" xfId="4625"/>
    <cellStyle name="20% - Accent2 5" xfId="137"/>
    <cellStyle name="20% - Accent2 5 2" xfId="4626"/>
    <cellStyle name="20% - Accent2 50" xfId="138"/>
    <cellStyle name="20% - Accent2 50 2" xfId="4627"/>
    <cellStyle name="20% - Accent2 51" xfId="139"/>
    <cellStyle name="20% - Accent2 51 2" xfId="4628"/>
    <cellStyle name="20% - Accent2 52" xfId="140"/>
    <cellStyle name="20% - Accent2 52 2" xfId="4629"/>
    <cellStyle name="20% - Accent2 53" xfId="141"/>
    <cellStyle name="20% - Accent2 53 2" xfId="4630"/>
    <cellStyle name="20% - Accent2 54" xfId="142"/>
    <cellStyle name="20% - Accent2 54 2" xfId="4631"/>
    <cellStyle name="20% - Accent2 55" xfId="143"/>
    <cellStyle name="20% - Accent2 55 2" xfId="4632"/>
    <cellStyle name="20% - Accent2 56" xfId="144"/>
    <cellStyle name="20% - Accent2 56 2" xfId="4633"/>
    <cellStyle name="20% - Accent2 57" xfId="145"/>
    <cellStyle name="20% - Accent2 57 2" xfId="4634"/>
    <cellStyle name="20% - Accent2 58" xfId="146"/>
    <cellStyle name="20% - Accent2 58 2" xfId="4635"/>
    <cellStyle name="20% - Accent2 59" xfId="147"/>
    <cellStyle name="20% - Accent2 59 2" xfId="4636"/>
    <cellStyle name="20% - Accent2 6" xfId="148"/>
    <cellStyle name="20% - Accent2 6 2" xfId="4637"/>
    <cellStyle name="20% - Accent2 60" xfId="149"/>
    <cellStyle name="20% - Accent2 60 2" xfId="4638"/>
    <cellStyle name="20% - Accent2 61" xfId="150"/>
    <cellStyle name="20% - Accent2 61 2" xfId="4639"/>
    <cellStyle name="20% - Accent2 62" xfId="151"/>
    <cellStyle name="20% - Accent2 62 2" xfId="4640"/>
    <cellStyle name="20% - Accent2 63" xfId="152"/>
    <cellStyle name="20% - Accent2 63 2" xfId="4641"/>
    <cellStyle name="20% - Accent2 64" xfId="153"/>
    <cellStyle name="20% - Accent2 64 2" xfId="4642"/>
    <cellStyle name="20% - Accent2 65" xfId="154"/>
    <cellStyle name="20% - Accent2 65 2" xfId="4643"/>
    <cellStyle name="20% - Accent2 66" xfId="155"/>
    <cellStyle name="20% - Accent2 66 2" xfId="4644"/>
    <cellStyle name="20% - Accent2 67" xfId="156"/>
    <cellStyle name="20% - Accent2 67 2" xfId="4645"/>
    <cellStyle name="20% - Accent2 68" xfId="157"/>
    <cellStyle name="20% - Accent2 68 2" xfId="4646"/>
    <cellStyle name="20% - Accent2 69" xfId="158"/>
    <cellStyle name="20% - Accent2 69 2" xfId="4647"/>
    <cellStyle name="20% - Accent2 7" xfId="159"/>
    <cellStyle name="20% - Accent2 7 2" xfId="4648"/>
    <cellStyle name="20% - Accent2 70" xfId="160"/>
    <cellStyle name="20% - Accent2 70 2" xfId="4649"/>
    <cellStyle name="20% - Accent2 71" xfId="161"/>
    <cellStyle name="20% - Accent2 71 2" xfId="4650"/>
    <cellStyle name="20% - Accent2 72" xfId="162"/>
    <cellStyle name="20% - Accent2 72 2" xfId="4651"/>
    <cellStyle name="20% - Accent2 73" xfId="163"/>
    <cellStyle name="20% - Accent2 73 2" xfId="4652"/>
    <cellStyle name="20% - Accent2 74" xfId="164"/>
    <cellStyle name="20% - Accent2 74 2" xfId="4653"/>
    <cellStyle name="20% - Accent2 75" xfId="165"/>
    <cellStyle name="20% - Accent2 75 2" xfId="4654"/>
    <cellStyle name="20% - Accent2 76" xfId="166"/>
    <cellStyle name="20% - Accent2 76 2" xfId="4655"/>
    <cellStyle name="20% - Accent2 77" xfId="3774"/>
    <cellStyle name="20% - Accent2 78" xfId="4580"/>
    <cellStyle name="20% - Accent2 8" xfId="167"/>
    <cellStyle name="20% - Accent2 8 2" xfId="4656"/>
    <cellStyle name="20% - Accent2 9" xfId="168"/>
    <cellStyle name="20% - Accent2 9 2" xfId="4657"/>
    <cellStyle name="20% - Accent3" xfId="169" builtinId="38" customBuiltin="1"/>
    <cellStyle name="20% - Accent3 10" xfId="170"/>
    <cellStyle name="20% - Accent3 10 2" xfId="4659"/>
    <cellStyle name="20% - Accent3 11" xfId="171"/>
    <cellStyle name="20% - Accent3 11 2" xfId="4660"/>
    <cellStyle name="20% - Accent3 12" xfId="172"/>
    <cellStyle name="20% - Accent3 12 2" xfId="4661"/>
    <cellStyle name="20% - Accent3 13" xfId="173"/>
    <cellStyle name="20% - Accent3 13 2" xfId="4662"/>
    <cellStyle name="20% - Accent3 14" xfId="174"/>
    <cellStyle name="20% - Accent3 14 2" xfId="4663"/>
    <cellStyle name="20% - Accent3 15" xfId="175"/>
    <cellStyle name="20% - Accent3 15 2" xfId="4664"/>
    <cellStyle name="20% - Accent3 16" xfId="176"/>
    <cellStyle name="20% - Accent3 16 2" xfId="4665"/>
    <cellStyle name="20% - Accent3 17" xfId="177"/>
    <cellStyle name="20% - Accent3 17 2" xfId="4666"/>
    <cellStyle name="20% - Accent3 18" xfId="178"/>
    <cellStyle name="20% - Accent3 18 2" xfId="4667"/>
    <cellStyle name="20% - Accent3 19" xfId="179"/>
    <cellStyle name="20% - Accent3 19 2" xfId="4668"/>
    <cellStyle name="20% - Accent3 2" xfId="180"/>
    <cellStyle name="20% - Accent3 2 2" xfId="181"/>
    <cellStyle name="20% - Accent3 2 2 2" xfId="4670"/>
    <cellStyle name="20% - Accent3 2 3" xfId="182"/>
    <cellStyle name="20% - Accent3 2 3 2" xfId="4671"/>
    <cellStyle name="20% - Accent3 2 4" xfId="4669"/>
    <cellStyle name="20% - Accent3 20" xfId="183"/>
    <cellStyle name="20% - Accent3 20 2" xfId="4672"/>
    <cellStyle name="20% - Accent3 21" xfId="184"/>
    <cellStyle name="20% - Accent3 21 2" xfId="4673"/>
    <cellStyle name="20% - Accent3 22" xfId="185"/>
    <cellStyle name="20% - Accent3 22 2" xfId="4674"/>
    <cellStyle name="20% - Accent3 23" xfId="186"/>
    <cellStyle name="20% - Accent3 23 2" xfId="4675"/>
    <cellStyle name="20% - Accent3 24" xfId="187"/>
    <cellStyle name="20% - Accent3 24 2" xfId="4676"/>
    <cellStyle name="20% - Accent3 25" xfId="188"/>
    <cellStyle name="20% - Accent3 25 2" xfId="4677"/>
    <cellStyle name="20% - Accent3 26" xfId="189"/>
    <cellStyle name="20% - Accent3 26 2" xfId="4678"/>
    <cellStyle name="20% - Accent3 27" xfId="190"/>
    <cellStyle name="20% - Accent3 27 2" xfId="4679"/>
    <cellStyle name="20% - Accent3 28" xfId="191"/>
    <cellStyle name="20% - Accent3 28 2" xfId="4680"/>
    <cellStyle name="20% - Accent3 29" xfId="192"/>
    <cellStyle name="20% - Accent3 29 2" xfId="4681"/>
    <cellStyle name="20% - Accent3 3" xfId="193"/>
    <cellStyle name="20% - Accent3 3 2" xfId="4682"/>
    <cellStyle name="20% - Accent3 30" xfId="194"/>
    <cellStyle name="20% - Accent3 30 2" xfId="4683"/>
    <cellStyle name="20% - Accent3 31" xfId="195"/>
    <cellStyle name="20% - Accent3 31 2" xfId="4684"/>
    <cellStyle name="20% - Accent3 32" xfId="196"/>
    <cellStyle name="20% - Accent3 32 2" xfId="4685"/>
    <cellStyle name="20% - Accent3 33" xfId="197"/>
    <cellStyle name="20% - Accent3 33 2" xfId="4686"/>
    <cellStyle name="20% - Accent3 34" xfId="198"/>
    <cellStyle name="20% - Accent3 34 2" xfId="4687"/>
    <cellStyle name="20% - Accent3 35" xfId="199"/>
    <cellStyle name="20% - Accent3 35 2" xfId="4688"/>
    <cellStyle name="20% - Accent3 36" xfId="200"/>
    <cellStyle name="20% - Accent3 36 2" xfId="4689"/>
    <cellStyle name="20% - Accent3 37" xfId="201"/>
    <cellStyle name="20% - Accent3 37 2" xfId="4690"/>
    <cellStyle name="20% - Accent3 38" xfId="202"/>
    <cellStyle name="20% - Accent3 38 2" xfId="4691"/>
    <cellStyle name="20% - Accent3 39" xfId="203"/>
    <cellStyle name="20% - Accent3 39 2" xfId="4692"/>
    <cellStyle name="20% - Accent3 4" xfId="204"/>
    <cellStyle name="20% - Accent3 4 2" xfId="4693"/>
    <cellStyle name="20% - Accent3 40" xfId="205"/>
    <cellStyle name="20% - Accent3 40 2" xfId="4694"/>
    <cellStyle name="20% - Accent3 41" xfId="206"/>
    <cellStyle name="20% - Accent3 41 2" xfId="4695"/>
    <cellStyle name="20% - Accent3 42" xfId="207"/>
    <cellStyle name="20% - Accent3 42 2" xfId="4696"/>
    <cellStyle name="20% - Accent3 43" xfId="208"/>
    <cellStyle name="20% - Accent3 43 2" xfId="4697"/>
    <cellStyle name="20% - Accent3 44" xfId="209"/>
    <cellStyle name="20% - Accent3 44 2" xfId="4698"/>
    <cellStyle name="20% - Accent3 45" xfId="210"/>
    <cellStyle name="20% - Accent3 45 2" xfId="4699"/>
    <cellStyle name="20% - Accent3 46" xfId="211"/>
    <cellStyle name="20% - Accent3 46 2" xfId="4700"/>
    <cellStyle name="20% - Accent3 47" xfId="212"/>
    <cellStyle name="20% - Accent3 47 2" xfId="4701"/>
    <cellStyle name="20% - Accent3 48" xfId="213"/>
    <cellStyle name="20% - Accent3 48 2" xfId="4702"/>
    <cellStyle name="20% - Accent3 49" xfId="214"/>
    <cellStyle name="20% - Accent3 49 2" xfId="4703"/>
    <cellStyle name="20% - Accent3 5" xfId="215"/>
    <cellStyle name="20% - Accent3 5 2" xfId="4704"/>
    <cellStyle name="20% - Accent3 50" xfId="216"/>
    <cellStyle name="20% - Accent3 50 2" xfId="4705"/>
    <cellStyle name="20% - Accent3 51" xfId="217"/>
    <cellStyle name="20% - Accent3 51 2" xfId="4706"/>
    <cellStyle name="20% - Accent3 52" xfId="218"/>
    <cellStyle name="20% - Accent3 52 2" xfId="4707"/>
    <cellStyle name="20% - Accent3 53" xfId="219"/>
    <cellStyle name="20% - Accent3 53 2" xfId="4708"/>
    <cellStyle name="20% - Accent3 54" xfId="220"/>
    <cellStyle name="20% - Accent3 54 2" xfId="4709"/>
    <cellStyle name="20% - Accent3 55" xfId="221"/>
    <cellStyle name="20% - Accent3 55 2" xfId="4710"/>
    <cellStyle name="20% - Accent3 56" xfId="222"/>
    <cellStyle name="20% - Accent3 56 2" xfId="4711"/>
    <cellStyle name="20% - Accent3 57" xfId="223"/>
    <cellStyle name="20% - Accent3 57 2" xfId="4712"/>
    <cellStyle name="20% - Accent3 58" xfId="224"/>
    <cellStyle name="20% - Accent3 58 2" xfId="4713"/>
    <cellStyle name="20% - Accent3 59" xfId="225"/>
    <cellStyle name="20% - Accent3 59 2" xfId="4714"/>
    <cellStyle name="20% - Accent3 6" xfId="226"/>
    <cellStyle name="20% - Accent3 6 2" xfId="4715"/>
    <cellStyle name="20% - Accent3 60" xfId="227"/>
    <cellStyle name="20% - Accent3 60 2" xfId="4716"/>
    <cellStyle name="20% - Accent3 61" xfId="228"/>
    <cellStyle name="20% - Accent3 61 2" xfId="4717"/>
    <cellStyle name="20% - Accent3 62" xfId="229"/>
    <cellStyle name="20% - Accent3 62 2" xfId="4718"/>
    <cellStyle name="20% - Accent3 63" xfId="230"/>
    <cellStyle name="20% - Accent3 63 2" xfId="4719"/>
    <cellStyle name="20% - Accent3 64" xfId="231"/>
    <cellStyle name="20% - Accent3 64 2" xfId="4720"/>
    <cellStyle name="20% - Accent3 65" xfId="232"/>
    <cellStyle name="20% - Accent3 65 2" xfId="4721"/>
    <cellStyle name="20% - Accent3 66" xfId="233"/>
    <cellStyle name="20% - Accent3 66 2" xfId="4722"/>
    <cellStyle name="20% - Accent3 67" xfId="234"/>
    <cellStyle name="20% - Accent3 67 2" xfId="4723"/>
    <cellStyle name="20% - Accent3 68" xfId="235"/>
    <cellStyle name="20% - Accent3 68 2" xfId="4724"/>
    <cellStyle name="20% - Accent3 69" xfId="236"/>
    <cellStyle name="20% - Accent3 69 2" xfId="4725"/>
    <cellStyle name="20% - Accent3 7" xfId="237"/>
    <cellStyle name="20% - Accent3 7 2" xfId="4726"/>
    <cellStyle name="20% - Accent3 70" xfId="238"/>
    <cellStyle name="20% - Accent3 70 2" xfId="4727"/>
    <cellStyle name="20% - Accent3 71" xfId="239"/>
    <cellStyle name="20% - Accent3 71 2" xfId="4728"/>
    <cellStyle name="20% - Accent3 72" xfId="240"/>
    <cellStyle name="20% - Accent3 72 2" xfId="4729"/>
    <cellStyle name="20% - Accent3 73" xfId="241"/>
    <cellStyle name="20% - Accent3 73 2" xfId="4730"/>
    <cellStyle name="20% - Accent3 74" xfId="242"/>
    <cellStyle name="20% - Accent3 74 2" xfId="4731"/>
    <cellStyle name="20% - Accent3 75" xfId="243"/>
    <cellStyle name="20% - Accent3 75 2" xfId="4732"/>
    <cellStyle name="20% - Accent3 76" xfId="244"/>
    <cellStyle name="20% - Accent3 76 2" xfId="4733"/>
    <cellStyle name="20% - Accent3 77" xfId="3775"/>
    <cellStyle name="20% - Accent3 78" xfId="4658"/>
    <cellStyle name="20% - Accent3 8" xfId="245"/>
    <cellStyle name="20% - Accent3 8 2" xfId="4734"/>
    <cellStyle name="20% - Accent3 9" xfId="246"/>
    <cellStyle name="20% - Accent3 9 2" xfId="4735"/>
    <cellStyle name="20% - Accent4" xfId="247" builtinId="42" customBuiltin="1"/>
    <cellStyle name="20% - Accent4 10" xfId="248"/>
    <cellStyle name="20% - Accent4 10 2" xfId="4737"/>
    <cellStyle name="20% - Accent4 11" xfId="249"/>
    <cellStyle name="20% - Accent4 11 2" xfId="4738"/>
    <cellStyle name="20% - Accent4 12" xfId="250"/>
    <cellStyle name="20% - Accent4 12 2" xfId="4739"/>
    <cellStyle name="20% - Accent4 13" xfId="251"/>
    <cellStyle name="20% - Accent4 13 2" xfId="4740"/>
    <cellStyle name="20% - Accent4 14" xfId="252"/>
    <cellStyle name="20% - Accent4 14 2" xfId="4741"/>
    <cellStyle name="20% - Accent4 15" xfId="253"/>
    <cellStyle name="20% - Accent4 15 2" xfId="4742"/>
    <cellStyle name="20% - Accent4 16" xfId="254"/>
    <cellStyle name="20% - Accent4 16 2" xfId="4743"/>
    <cellStyle name="20% - Accent4 17" xfId="255"/>
    <cellStyle name="20% - Accent4 17 2" xfId="4744"/>
    <cellStyle name="20% - Accent4 18" xfId="256"/>
    <cellStyle name="20% - Accent4 18 2" xfId="4745"/>
    <cellStyle name="20% - Accent4 19" xfId="257"/>
    <cellStyle name="20% - Accent4 19 2" xfId="4746"/>
    <cellStyle name="20% - Accent4 2" xfId="258"/>
    <cellStyle name="20% - Accent4 2 2" xfId="259"/>
    <cellStyle name="20% - Accent4 2 2 2" xfId="4748"/>
    <cellStyle name="20% - Accent4 2 3" xfId="260"/>
    <cellStyle name="20% - Accent4 2 3 2" xfId="4749"/>
    <cellStyle name="20% - Accent4 2 4" xfId="4747"/>
    <cellStyle name="20% - Accent4 20" xfId="261"/>
    <cellStyle name="20% - Accent4 20 2" xfId="4750"/>
    <cellStyle name="20% - Accent4 21" xfId="262"/>
    <cellStyle name="20% - Accent4 21 2" xfId="4751"/>
    <cellStyle name="20% - Accent4 22" xfId="263"/>
    <cellStyle name="20% - Accent4 22 2" xfId="4752"/>
    <cellStyle name="20% - Accent4 23" xfId="264"/>
    <cellStyle name="20% - Accent4 23 2" xfId="4753"/>
    <cellStyle name="20% - Accent4 24" xfId="265"/>
    <cellStyle name="20% - Accent4 24 2" xfId="4754"/>
    <cellStyle name="20% - Accent4 25" xfId="266"/>
    <cellStyle name="20% - Accent4 25 2" xfId="4755"/>
    <cellStyle name="20% - Accent4 26" xfId="267"/>
    <cellStyle name="20% - Accent4 26 2" xfId="4756"/>
    <cellStyle name="20% - Accent4 27" xfId="268"/>
    <cellStyle name="20% - Accent4 27 2" xfId="4757"/>
    <cellStyle name="20% - Accent4 28" xfId="269"/>
    <cellStyle name="20% - Accent4 28 2" xfId="4758"/>
    <cellStyle name="20% - Accent4 29" xfId="270"/>
    <cellStyle name="20% - Accent4 29 2" xfId="4759"/>
    <cellStyle name="20% - Accent4 3" xfId="271"/>
    <cellStyle name="20% - Accent4 3 2" xfId="4760"/>
    <cellStyle name="20% - Accent4 30" xfId="272"/>
    <cellStyle name="20% - Accent4 30 2" xfId="4761"/>
    <cellStyle name="20% - Accent4 31" xfId="273"/>
    <cellStyle name="20% - Accent4 31 2" xfId="4762"/>
    <cellStyle name="20% - Accent4 32" xfId="274"/>
    <cellStyle name="20% - Accent4 32 2" xfId="4763"/>
    <cellStyle name="20% - Accent4 33" xfId="275"/>
    <cellStyle name="20% - Accent4 33 2" xfId="4764"/>
    <cellStyle name="20% - Accent4 34" xfId="276"/>
    <cellStyle name="20% - Accent4 34 2" xfId="4765"/>
    <cellStyle name="20% - Accent4 35" xfId="277"/>
    <cellStyle name="20% - Accent4 35 2" xfId="4766"/>
    <cellStyle name="20% - Accent4 36" xfId="278"/>
    <cellStyle name="20% - Accent4 36 2" xfId="4767"/>
    <cellStyle name="20% - Accent4 37" xfId="279"/>
    <cellStyle name="20% - Accent4 37 2" xfId="4768"/>
    <cellStyle name="20% - Accent4 38" xfId="280"/>
    <cellStyle name="20% - Accent4 38 2" xfId="4769"/>
    <cellStyle name="20% - Accent4 39" xfId="281"/>
    <cellStyle name="20% - Accent4 39 2" xfId="4770"/>
    <cellStyle name="20% - Accent4 4" xfId="282"/>
    <cellStyle name="20% - Accent4 4 2" xfId="4771"/>
    <cellStyle name="20% - Accent4 40" xfId="283"/>
    <cellStyle name="20% - Accent4 40 2" xfId="4772"/>
    <cellStyle name="20% - Accent4 41" xfId="284"/>
    <cellStyle name="20% - Accent4 41 2" xfId="4773"/>
    <cellStyle name="20% - Accent4 42" xfId="285"/>
    <cellStyle name="20% - Accent4 42 2" xfId="4774"/>
    <cellStyle name="20% - Accent4 43" xfId="286"/>
    <cellStyle name="20% - Accent4 43 2" xfId="4775"/>
    <cellStyle name="20% - Accent4 44" xfId="287"/>
    <cellStyle name="20% - Accent4 44 2" xfId="4776"/>
    <cellStyle name="20% - Accent4 45" xfId="288"/>
    <cellStyle name="20% - Accent4 45 2" xfId="4777"/>
    <cellStyle name="20% - Accent4 46" xfId="289"/>
    <cellStyle name="20% - Accent4 46 2" xfId="4778"/>
    <cellStyle name="20% - Accent4 47" xfId="290"/>
    <cellStyle name="20% - Accent4 47 2" xfId="4779"/>
    <cellStyle name="20% - Accent4 48" xfId="291"/>
    <cellStyle name="20% - Accent4 48 2" xfId="4780"/>
    <cellStyle name="20% - Accent4 49" xfId="292"/>
    <cellStyle name="20% - Accent4 49 2" xfId="4781"/>
    <cellStyle name="20% - Accent4 5" xfId="293"/>
    <cellStyle name="20% - Accent4 5 2" xfId="4782"/>
    <cellStyle name="20% - Accent4 50" xfId="294"/>
    <cellStyle name="20% - Accent4 50 2" xfId="4783"/>
    <cellStyle name="20% - Accent4 51" xfId="295"/>
    <cellStyle name="20% - Accent4 51 2" xfId="4784"/>
    <cellStyle name="20% - Accent4 52" xfId="296"/>
    <cellStyle name="20% - Accent4 52 2" xfId="4785"/>
    <cellStyle name="20% - Accent4 53" xfId="297"/>
    <cellStyle name="20% - Accent4 53 2" xfId="4786"/>
    <cellStyle name="20% - Accent4 54" xfId="298"/>
    <cellStyle name="20% - Accent4 54 2" xfId="4787"/>
    <cellStyle name="20% - Accent4 55" xfId="299"/>
    <cellStyle name="20% - Accent4 55 2" xfId="4788"/>
    <cellStyle name="20% - Accent4 56" xfId="300"/>
    <cellStyle name="20% - Accent4 56 2" xfId="4789"/>
    <cellStyle name="20% - Accent4 57" xfId="301"/>
    <cellStyle name="20% - Accent4 57 2" xfId="4790"/>
    <cellStyle name="20% - Accent4 58" xfId="302"/>
    <cellStyle name="20% - Accent4 58 2" xfId="4791"/>
    <cellStyle name="20% - Accent4 59" xfId="303"/>
    <cellStyle name="20% - Accent4 59 2" xfId="4792"/>
    <cellStyle name="20% - Accent4 6" xfId="304"/>
    <cellStyle name="20% - Accent4 6 2" xfId="4793"/>
    <cellStyle name="20% - Accent4 60" xfId="305"/>
    <cellStyle name="20% - Accent4 60 2" xfId="4794"/>
    <cellStyle name="20% - Accent4 61" xfId="306"/>
    <cellStyle name="20% - Accent4 61 2" xfId="4795"/>
    <cellStyle name="20% - Accent4 62" xfId="307"/>
    <cellStyle name="20% - Accent4 62 2" xfId="4796"/>
    <cellStyle name="20% - Accent4 63" xfId="308"/>
    <cellStyle name="20% - Accent4 63 2" xfId="4797"/>
    <cellStyle name="20% - Accent4 64" xfId="309"/>
    <cellStyle name="20% - Accent4 64 2" xfId="4798"/>
    <cellStyle name="20% - Accent4 65" xfId="310"/>
    <cellStyle name="20% - Accent4 65 2" xfId="4799"/>
    <cellStyle name="20% - Accent4 66" xfId="311"/>
    <cellStyle name="20% - Accent4 66 2" xfId="4800"/>
    <cellStyle name="20% - Accent4 67" xfId="312"/>
    <cellStyle name="20% - Accent4 67 2" xfId="4801"/>
    <cellStyle name="20% - Accent4 68" xfId="313"/>
    <cellStyle name="20% - Accent4 68 2" xfId="4802"/>
    <cellStyle name="20% - Accent4 69" xfId="314"/>
    <cellStyle name="20% - Accent4 69 2" xfId="4803"/>
    <cellStyle name="20% - Accent4 7" xfId="315"/>
    <cellStyle name="20% - Accent4 7 2" xfId="4804"/>
    <cellStyle name="20% - Accent4 70" xfId="316"/>
    <cellStyle name="20% - Accent4 70 2" xfId="4805"/>
    <cellStyle name="20% - Accent4 71" xfId="317"/>
    <cellStyle name="20% - Accent4 71 2" xfId="4806"/>
    <cellStyle name="20% - Accent4 72" xfId="318"/>
    <cellStyle name="20% - Accent4 72 2" xfId="4807"/>
    <cellStyle name="20% - Accent4 73" xfId="319"/>
    <cellStyle name="20% - Accent4 73 2" xfId="4808"/>
    <cellStyle name="20% - Accent4 74" xfId="320"/>
    <cellStyle name="20% - Accent4 74 2" xfId="4809"/>
    <cellStyle name="20% - Accent4 75" xfId="321"/>
    <cellStyle name="20% - Accent4 75 2" xfId="4810"/>
    <cellStyle name="20% - Accent4 76" xfId="322"/>
    <cellStyle name="20% - Accent4 76 2" xfId="4811"/>
    <cellStyle name="20% - Accent4 77" xfId="3776"/>
    <cellStyle name="20% - Accent4 78" xfId="4736"/>
    <cellStyle name="20% - Accent4 8" xfId="323"/>
    <cellStyle name="20% - Accent4 8 2" xfId="4812"/>
    <cellStyle name="20% - Accent4 9" xfId="324"/>
    <cellStyle name="20% - Accent4 9 2" xfId="4813"/>
    <cellStyle name="20% - Accent5" xfId="325" builtinId="46" customBuiltin="1"/>
    <cellStyle name="20% - Accent5 10" xfId="326"/>
    <cellStyle name="20% - Accent5 10 2" xfId="4815"/>
    <cellStyle name="20% - Accent5 11" xfId="327"/>
    <cellStyle name="20% - Accent5 11 2" xfId="4816"/>
    <cellStyle name="20% - Accent5 12" xfId="328"/>
    <cellStyle name="20% - Accent5 12 2" xfId="4817"/>
    <cellStyle name="20% - Accent5 13" xfId="329"/>
    <cellStyle name="20% - Accent5 13 2" xfId="4818"/>
    <cellStyle name="20% - Accent5 14" xfId="330"/>
    <cellStyle name="20% - Accent5 14 2" xfId="4819"/>
    <cellStyle name="20% - Accent5 15" xfId="331"/>
    <cellStyle name="20% - Accent5 15 2" xfId="4820"/>
    <cellStyle name="20% - Accent5 16" xfId="332"/>
    <cellStyle name="20% - Accent5 16 2" xfId="4821"/>
    <cellStyle name="20% - Accent5 17" xfId="333"/>
    <cellStyle name="20% - Accent5 17 2" xfId="4822"/>
    <cellStyle name="20% - Accent5 18" xfId="334"/>
    <cellStyle name="20% - Accent5 18 2" xfId="4823"/>
    <cellStyle name="20% - Accent5 19" xfId="335"/>
    <cellStyle name="20% - Accent5 19 2" xfId="4824"/>
    <cellStyle name="20% - Accent5 2" xfId="336"/>
    <cellStyle name="20% - Accent5 2 2" xfId="337"/>
    <cellStyle name="20% - Accent5 2 2 2" xfId="4826"/>
    <cellStyle name="20% - Accent5 2 3" xfId="338"/>
    <cellStyle name="20% - Accent5 2 3 2" xfId="4827"/>
    <cellStyle name="20% - Accent5 2 4" xfId="4825"/>
    <cellStyle name="20% - Accent5 20" xfId="339"/>
    <cellStyle name="20% - Accent5 20 2" xfId="4828"/>
    <cellStyle name="20% - Accent5 21" xfId="340"/>
    <cellStyle name="20% - Accent5 21 2" xfId="4829"/>
    <cellStyle name="20% - Accent5 22" xfId="341"/>
    <cellStyle name="20% - Accent5 22 2" xfId="4830"/>
    <cellStyle name="20% - Accent5 23" xfId="342"/>
    <cellStyle name="20% - Accent5 23 2" xfId="4831"/>
    <cellStyle name="20% - Accent5 24" xfId="343"/>
    <cellStyle name="20% - Accent5 24 2" xfId="4832"/>
    <cellStyle name="20% - Accent5 25" xfId="344"/>
    <cellStyle name="20% - Accent5 25 2" xfId="4833"/>
    <cellStyle name="20% - Accent5 26" xfId="345"/>
    <cellStyle name="20% - Accent5 26 2" xfId="4834"/>
    <cellStyle name="20% - Accent5 27" xfId="346"/>
    <cellStyle name="20% - Accent5 27 2" xfId="4835"/>
    <cellStyle name="20% - Accent5 28" xfId="347"/>
    <cellStyle name="20% - Accent5 28 2" xfId="4836"/>
    <cellStyle name="20% - Accent5 29" xfId="348"/>
    <cellStyle name="20% - Accent5 29 2" xfId="4837"/>
    <cellStyle name="20% - Accent5 3" xfId="349"/>
    <cellStyle name="20% - Accent5 3 2" xfId="4838"/>
    <cellStyle name="20% - Accent5 30" xfId="350"/>
    <cellStyle name="20% - Accent5 30 2" xfId="4839"/>
    <cellStyle name="20% - Accent5 31" xfId="351"/>
    <cellStyle name="20% - Accent5 31 2" xfId="4840"/>
    <cellStyle name="20% - Accent5 32" xfId="352"/>
    <cellStyle name="20% - Accent5 32 2" xfId="4841"/>
    <cellStyle name="20% - Accent5 33" xfId="353"/>
    <cellStyle name="20% - Accent5 33 2" xfId="4842"/>
    <cellStyle name="20% - Accent5 34" xfId="354"/>
    <cellStyle name="20% - Accent5 34 2" xfId="4843"/>
    <cellStyle name="20% - Accent5 35" xfId="355"/>
    <cellStyle name="20% - Accent5 35 2" xfId="4844"/>
    <cellStyle name="20% - Accent5 36" xfId="356"/>
    <cellStyle name="20% - Accent5 36 2" xfId="4845"/>
    <cellStyle name="20% - Accent5 37" xfId="357"/>
    <cellStyle name="20% - Accent5 37 2" xfId="4846"/>
    <cellStyle name="20% - Accent5 38" xfId="358"/>
    <cellStyle name="20% - Accent5 38 2" xfId="4847"/>
    <cellStyle name="20% - Accent5 39" xfId="359"/>
    <cellStyle name="20% - Accent5 39 2" xfId="4848"/>
    <cellStyle name="20% - Accent5 4" xfId="360"/>
    <cellStyle name="20% - Accent5 4 2" xfId="4849"/>
    <cellStyle name="20% - Accent5 40" xfId="361"/>
    <cellStyle name="20% - Accent5 40 2" xfId="4850"/>
    <cellStyle name="20% - Accent5 41" xfId="362"/>
    <cellStyle name="20% - Accent5 41 2" xfId="4851"/>
    <cellStyle name="20% - Accent5 42" xfId="363"/>
    <cellStyle name="20% - Accent5 42 2" xfId="4852"/>
    <cellStyle name="20% - Accent5 43" xfId="364"/>
    <cellStyle name="20% - Accent5 43 2" xfId="4853"/>
    <cellStyle name="20% - Accent5 44" xfId="365"/>
    <cellStyle name="20% - Accent5 44 2" xfId="4854"/>
    <cellStyle name="20% - Accent5 45" xfId="366"/>
    <cellStyle name="20% - Accent5 45 2" xfId="4855"/>
    <cellStyle name="20% - Accent5 46" xfId="367"/>
    <cellStyle name="20% - Accent5 46 2" xfId="4856"/>
    <cellStyle name="20% - Accent5 47" xfId="368"/>
    <cellStyle name="20% - Accent5 47 2" xfId="4857"/>
    <cellStyle name="20% - Accent5 48" xfId="369"/>
    <cellStyle name="20% - Accent5 48 2" xfId="4858"/>
    <cellStyle name="20% - Accent5 49" xfId="370"/>
    <cellStyle name="20% - Accent5 49 2" xfId="4859"/>
    <cellStyle name="20% - Accent5 5" xfId="371"/>
    <cellStyle name="20% - Accent5 5 2" xfId="4860"/>
    <cellStyle name="20% - Accent5 50" xfId="372"/>
    <cellStyle name="20% - Accent5 50 2" xfId="4861"/>
    <cellStyle name="20% - Accent5 51" xfId="373"/>
    <cellStyle name="20% - Accent5 51 2" xfId="4862"/>
    <cellStyle name="20% - Accent5 52" xfId="374"/>
    <cellStyle name="20% - Accent5 52 2" xfId="4863"/>
    <cellStyle name="20% - Accent5 53" xfId="375"/>
    <cellStyle name="20% - Accent5 53 2" xfId="4864"/>
    <cellStyle name="20% - Accent5 54" xfId="376"/>
    <cellStyle name="20% - Accent5 54 2" xfId="4865"/>
    <cellStyle name="20% - Accent5 55" xfId="377"/>
    <cellStyle name="20% - Accent5 55 2" xfId="4866"/>
    <cellStyle name="20% - Accent5 56" xfId="378"/>
    <cellStyle name="20% - Accent5 56 2" xfId="4867"/>
    <cellStyle name="20% - Accent5 57" xfId="379"/>
    <cellStyle name="20% - Accent5 57 2" xfId="4868"/>
    <cellStyle name="20% - Accent5 58" xfId="380"/>
    <cellStyle name="20% - Accent5 58 2" xfId="4869"/>
    <cellStyle name="20% - Accent5 59" xfId="381"/>
    <cellStyle name="20% - Accent5 59 2" xfId="4870"/>
    <cellStyle name="20% - Accent5 6" xfId="382"/>
    <cellStyle name="20% - Accent5 6 2" xfId="4871"/>
    <cellStyle name="20% - Accent5 60" xfId="383"/>
    <cellStyle name="20% - Accent5 60 2" xfId="4872"/>
    <cellStyle name="20% - Accent5 61" xfId="384"/>
    <cellStyle name="20% - Accent5 61 2" xfId="4873"/>
    <cellStyle name="20% - Accent5 62" xfId="385"/>
    <cellStyle name="20% - Accent5 62 2" xfId="4874"/>
    <cellStyle name="20% - Accent5 63" xfId="386"/>
    <cellStyle name="20% - Accent5 63 2" xfId="4875"/>
    <cellStyle name="20% - Accent5 64" xfId="387"/>
    <cellStyle name="20% - Accent5 64 2" xfId="4876"/>
    <cellStyle name="20% - Accent5 65" xfId="388"/>
    <cellStyle name="20% - Accent5 65 2" xfId="4877"/>
    <cellStyle name="20% - Accent5 66" xfId="389"/>
    <cellStyle name="20% - Accent5 66 2" xfId="4878"/>
    <cellStyle name="20% - Accent5 67" xfId="390"/>
    <cellStyle name="20% - Accent5 67 2" xfId="4879"/>
    <cellStyle name="20% - Accent5 68" xfId="391"/>
    <cellStyle name="20% - Accent5 68 2" xfId="4880"/>
    <cellStyle name="20% - Accent5 69" xfId="392"/>
    <cellStyle name="20% - Accent5 69 2" xfId="4881"/>
    <cellStyle name="20% - Accent5 7" xfId="393"/>
    <cellStyle name="20% - Accent5 7 2" xfId="4882"/>
    <cellStyle name="20% - Accent5 70" xfId="394"/>
    <cellStyle name="20% - Accent5 70 2" xfId="4883"/>
    <cellStyle name="20% - Accent5 71" xfId="395"/>
    <cellStyle name="20% - Accent5 71 2" xfId="4884"/>
    <cellStyle name="20% - Accent5 72" xfId="396"/>
    <cellStyle name="20% - Accent5 72 2" xfId="4885"/>
    <cellStyle name="20% - Accent5 73" xfId="397"/>
    <cellStyle name="20% - Accent5 73 2" xfId="4886"/>
    <cellStyle name="20% - Accent5 74" xfId="398"/>
    <cellStyle name="20% - Accent5 74 2" xfId="4887"/>
    <cellStyle name="20% - Accent5 75" xfId="399"/>
    <cellStyle name="20% - Accent5 75 2" xfId="4888"/>
    <cellStyle name="20% - Accent5 76" xfId="400"/>
    <cellStyle name="20% - Accent5 76 2" xfId="4889"/>
    <cellStyle name="20% - Accent5 77" xfId="3785"/>
    <cellStyle name="20% - Accent5 78" xfId="4814"/>
    <cellStyle name="20% - Accent5 8" xfId="401"/>
    <cellStyle name="20% - Accent5 8 2" xfId="4890"/>
    <cellStyle name="20% - Accent5 9" xfId="402"/>
    <cellStyle name="20% - Accent5 9 2" xfId="4891"/>
    <cellStyle name="20% - Accent6" xfId="403" builtinId="50" customBuiltin="1"/>
    <cellStyle name="20% - Accent6 10" xfId="404"/>
    <cellStyle name="20% - Accent6 10 2" xfId="4893"/>
    <cellStyle name="20% - Accent6 11" xfId="405"/>
    <cellStyle name="20% - Accent6 11 2" xfId="4894"/>
    <cellStyle name="20% - Accent6 12" xfId="406"/>
    <cellStyle name="20% - Accent6 12 2" xfId="4895"/>
    <cellStyle name="20% - Accent6 13" xfId="407"/>
    <cellStyle name="20% - Accent6 13 2" xfId="4896"/>
    <cellStyle name="20% - Accent6 14" xfId="408"/>
    <cellStyle name="20% - Accent6 14 2" xfId="4897"/>
    <cellStyle name="20% - Accent6 15" xfId="409"/>
    <cellStyle name="20% - Accent6 15 2" xfId="4898"/>
    <cellStyle name="20% - Accent6 16" xfId="410"/>
    <cellStyle name="20% - Accent6 16 2" xfId="4899"/>
    <cellStyle name="20% - Accent6 17" xfId="411"/>
    <cellStyle name="20% - Accent6 17 2" xfId="4900"/>
    <cellStyle name="20% - Accent6 18" xfId="412"/>
    <cellStyle name="20% - Accent6 18 2" xfId="4901"/>
    <cellStyle name="20% - Accent6 19" xfId="413"/>
    <cellStyle name="20% - Accent6 19 2" xfId="4902"/>
    <cellStyle name="20% - Accent6 2" xfId="414"/>
    <cellStyle name="20% - Accent6 2 2" xfId="415"/>
    <cellStyle name="20% - Accent6 2 2 2" xfId="4904"/>
    <cellStyle name="20% - Accent6 2 3" xfId="416"/>
    <cellStyle name="20% - Accent6 2 3 2" xfId="4905"/>
    <cellStyle name="20% - Accent6 2 4" xfId="4903"/>
    <cellStyle name="20% - Accent6 20" xfId="417"/>
    <cellStyle name="20% - Accent6 20 2" xfId="4906"/>
    <cellStyle name="20% - Accent6 21" xfId="418"/>
    <cellStyle name="20% - Accent6 21 2" xfId="4907"/>
    <cellStyle name="20% - Accent6 22" xfId="419"/>
    <cellStyle name="20% - Accent6 22 2" xfId="4908"/>
    <cellStyle name="20% - Accent6 23" xfId="420"/>
    <cellStyle name="20% - Accent6 23 2" xfId="4909"/>
    <cellStyle name="20% - Accent6 24" xfId="421"/>
    <cellStyle name="20% - Accent6 24 2" xfId="4910"/>
    <cellStyle name="20% - Accent6 25" xfId="422"/>
    <cellStyle name="20% - Accent6 25 2" xfId="4911"/>
    <cellStyle name="20% - Accent6 26" xfId="423"/>
    <cellStyle name="20% - Accent6 26 2" xfId="4912"/>
    <cellStyle name="20% - Accent6 27" xfId="424"/>
    <cellStyle name="20% - Accent6 27 2" xfId="4913"/>
    <cellStyle name="20% - Accent6 28" xfId="425"/>
    <cellStyle name="20% - Accent6 28 2" xfId="4914"/>
    <cellStyle name="20% - Accent6 29" xfId="426"/>
    <cellStyle name="20% - Accent6 29 2" xfId="4915"/>
    <cellStyle name="20% - Accent6 3" xfId="427"/>
    <cellStyle name="20% - Accent6 3 2" xfId="4916"/>
    <cellStyle name="20% - Accent6 30" xfId="428"/>
    <cellStyle name="20% - Accent6 30 2" xfId="4917"/>
    <cellStyle name="20% - Accent6 31" xfId="429"/>
    <cellStyle name="20% - Accent6 31 2" xfId="4918"/>
    <cellStyle name="20% - Accent6 32" xfId="430"/>
    <cellStyle name="20% - Accent6 32 2" xfId="4919"/>
    <cellStyle name="20% - Accent6 33" xfId="431"/>
    <cellStyle name="20% - Accent6 33 2" xfId="4920"/>
    <cellStyle name="20% - Accent6 34" xfId="432"/>
    <cellStyle name="20% - Accent6 34 2" xfId="4921"/>
    <cellStyle name="20% - Accent6 35" xfId="433"/>
    <cellStyle name="20% - Accent6 35 2" xfId="4922"/>
    <cellStyle name="20% - Accent6 36" xfId="434"/>
    <cellStyle name="20% - Accent6 36 2" xfId="4923"/>
    <cellStyle name="20% - Accent6 37" xfId="435"/>
    <cellStyle name="20% - Accent6 37 2" xfId="4924"/>
    <cellStyle name="20% - Accent6 38" xfId="436"/>
    <cellStyle name="20% - Accent6 38 2" xfId="4925"/>
    <cellStyle name="20% - Accent6 39" xfId="437"/>
    <cellStyle name="20% - Accent6 39 2" xfId="4926"/>
    <cellStyle name="20% - Accent6 4" xfId="438"/>
    <cellStyle name="20% - Accent6 4 2" xfId="4927"/>
    <cellStyle name="20% - Accent6 40" xfId="439"/>
    <cellStyle name="20% - Accent6 40 2" xfId="4928"/>
    <cellStyle name="20% - Accent6 41" xfId="440"/>
    <cellStyle name="20% - Accent6 41 2" xfId="4929"/>
    <cellStyle name="20% - Accent6 42" xfId="441"/>
    <cellStyle name="20% - Accent6 42 2" xfId="4930"/>
    <cellStyle name="20% - Accent6 43" xfId="442"/>
    <cellStyle name="20% - Accent6 43 2" xfId="4931"/>
    <cellStyle name="20% - Accent6 44" xfId="443"/>
    <cellStyle name="20% - Accent6 44 2" xfId="4932"/>
    <cellStyle name="20% - Accent6 45" xfId="444"/>
    <cellStyle name="20% - Accent6 45 2" xfId="4933"/>
    <cellStyle name="20% - Accent6 46" xfId="445"/>
    <cellStyle name="20% - Accent6 46 2" xfId="4934"/>
    <cellStyle name="20% - Accent6 47" xfId="446"/>
    <cellStyle name="20% - Accent6 47 2" xfId="4935"/>
    <cellStyle name="20% - Accent6 48" xfId="447"/>
    <cellStyle name="20% - Accent6 48 2" xfId="4936"/>
    <cellStyle name="20% - Accent6 49" xfId="448"/>
    <cellStyle name="20% - Accent6 49 2" xfId="4937"/>
    <cellStyle name="20% - Accent6 5" xfId="449"/>
    <cellStyle name="20% - Accent6 5 2" xfId="4938"/>
    <cellStyle name="20% - Accent6 50" xfId="450"/>
    <cellStyle name="20% - Accent6 50 2" xfId="4939"/>
    <cellStyle name="20% - Accent6 51" xfId="451"/>
    <cellStyle name="20% - Accent6 51 2" xfId="4940"/>
    <cellStyle name="20% - Accent6 52" xfId="452"/>
    <cellStyle name="20% - Accent6 52 2" xfId="4941"/>
    <cellStyle name="20% - Accent6 53" xfId="453"/>
    <cellStyle name="20% - Accent6 53 2" xfId="4942"/>
    <cellStyle name="20% - Accent6 54" xfId="454"/>
    <cellStyle name="20% - Accent6 54 2" xfId="4943"/>
    <cellStyle name="20% - Accent6 55" xfId="455"/>
    <cellStyle name="20% - Accent6 55 2" xfId="4944"/>
    <cellStyle name="20% - Accent6 56" xfId="456"/>
    <cellStyle name="20% - Accent6 56 2" xfId="4945"/>
    <cellStyle name="20% - Accent6 57" xfId="457"/>
    <cellStyle name="20% - Accent6 57 2" xfId="4946"/>
    <cellStyle name="20% - Accent6 58" xfId="458"/>
    <cellStyle name="20% - Accent6 58 2" xfId="4947"/>
    <cellStyle name="20% - Accent6 59" xfId="459"/>
    <cellStyle name="20% - Accent6 59 2" xfId="4948"/>
    <cellStyle name="20% - Accent6 6" xfId="460"/>
    <cellStyle name="20% - Accent6 6 2" xfId="4949"/>
    <cellStyle name="20% - Accent6 60" xfId="461"/>
    <cellStyle name="20% - Accent6 60 2" xfId="4950"/>
    <cellStyle name="20% - Accent6 61" xfId="462"/>
    <cellStyle name="20% - Accent6 61 2" xfId="4951"/>
    <cellStyle name="20% - Accent6 62" xfId="463"/>
    <cellStyle name="20% - Accent6 62 2" xfId="4952"/>
    <cellStyle name="20% - Accent6 63" xfId="464"/>
    <cellStyle name="20% - Accent6 63 2" xfId="4953"/>
    <cellStyle name="20% - Accent6 64" xfId="465"/>
    <cellStyle name="20% - Accent6 64 2" xfId="4954"/>
    <cellStyle name="20% - Accent6 65" xfId="466"/>
    <cellStyle name="20% - Accent6 65 2" xfId="4955"/>
    <cellStyle name="20% - Accent6 66" xfId="467"/>
    <cellStyle name="20% - Accent6 66 2" xfId="4956"/>
    <cellStyle name="20% - Accent6 67" xfId="468"/>
    <cellStyle name="20% - Accent6 67 2" xfId="4957"/>
    <cellStyle name="20% - Accent6 68" xfId="469"/>
    <cellStyle name="20% - Accent6 68 2" xfId="4958"/>
    <cellStyle name="20% - Accent6 69" xfId="470"/>
    <cellStyle name="20% - Accent6 69 2" xfId="4959"/>
    <cellStyle name="20% - Accent6 7" xfId="471"/>
    <cellStyle name="20% - Accent6 7 2" xfId="4960"/>
    <cellStyle name="20% - Accent6 70" xfId="472"/>
    <cellStyle name="20% - Accent6 70 2" xfId="4961"/>
    <cellStyle name="20% - Accent6 71" xfId="473"/>
    <cellStyle name="20% - Accent6 71 2" xfId="4962"/>
    <cellStyle name="20% - Accent6 72" xfId="474"/>
    <cellStyle name="20% - Accent6 72 2" xfId="4963"/>
    <cellStyle name="20% - Accent6 73" xfId="475"/>
    <cellStyle name="20% - Accent6 73 2" xfId="4964"/>
    <cellStyle name="20% - Accent6 74" xfId="476"/>
    <cellStyle name="20% - Accent6 74 2" xfId="4965"/>
    <cellStyle name="20% - Accent6 75" xfId="477"/>
    <cellStyle name="20% - Accent6 75 2" xfId="4966"/>
    <cellStyle name="20% - Accent6 76" xfId="478"/>
    <cellStyle name="20% - Accent6 76 2" xfId="4967"/>
    <cellStyle name="20% - Accent6 77" xfId="3788"/>
    <cellStyle name="20% - Accent6 78" xfId="4892"/>
    <cellStyle name="20% - Accent6 8" xfId="479"/>
    <cellStyle name="20% - Accent6 8 2" xfId="4968"/>
    <cellStyle name="20% - Accent6 9" xfId="480"/>
    <cellStyle name="20% - Accent6 9 2" xfId="4969"/>
    <cellStyle name="3" xfId="481"/>
    <cellStyle name="3 2" xfId="4970"/>
    <cellStyle name="4" xfId="482"/>
    <cellStyle name="4 2" xfId="4971"/>
    <cellStyle name="40% - Accent1" xfId="483" builtinId="31" customBuiltin="1"/>
    <cellStyle name="40% - Accent1 10" xfId="484"/>
    <cellStyle name="40% - Accent1 10 2" xfId="4973"/>
    <cellStyle name="40% - Accent1 11" xfId="485"/>
    <cellStyle name="40% - Accent1 11 2" xfId="4974"/>
    <cellStyle name="40% - Accent1 12" xfId="486"/>
    <cellStyle name="40% - Accent1 12 2" xfId="4975"/>
    <cellStyle name="40% - Accent1 13" xfId="487"/>
    <cellStyle name="40% - Accent1 13 2" xfId="4976"/>
    <cellStyle name="40% - Accent1 14" xfId="488"/>
    <cellStyle name="40% - Accent1 14 2" xfId="4977"/>
    <cellStyle name="40% - Accent1 15" xfId="489"/>
    <cellStyle name="40% - Accent1 15 2" xfId="4978"/>
    <cellStyle name="40% - Accent1 16" xfId="490"/>
    <cellStyle name="40% - Accent1 16 2" xfId="4979"/>
    <cellStyle name="40% - Accent1 17" xfId="491"/>
    <cellStyle name="40% - Accent1 17 2" xfId="4980"/>
    <cellStyle name="40% - Accent1 18" xfId="492"/>
    <cellStyle name="40% - Accent1 18 2" xfId="4981"/>
    <cellStyle name="40% - Accent1 19" xfId="493"/>
    <cellStyle name="40% - Accent1 19 2" xfId="4982"/>
    <cellStyle name="40% - Accent1 2" xfId="494"/>
    <cellStyle name="40% - Accent1 2 2" xfId="495"/>
    <cellStyle name="40% - Accent1 2 2 2" xfId="4984"/>
    <cellStyle name="40% - Accent1 2 3" xfId="496"/>
    <cellStyle name="40% - Accent1 2 3 2" xfId="4985"/>
    <cellStyle name="40% - Accent1 2 4" xfId="4983"/>
    <cellStyle name="40% - Accent1 20" xfId="497"/>
    <cellStyle name="40% - Accent1 20 2" xfId="4986"/>
    <cellStyle name="40% - Accent1 21" xfId="498"/>
    <cellStyle name="40% - Accent1 21 2" xfId="4987"/>
    <cellStyle name="40% - Accent1 22" xfId="499"/>
    <cellStyle name="40% - Accent1 22 2" xfId="4988"/>
    <cellStyle name="40% - Accent1 23" xfId="500"/>
    <cellStyle name="40% - Accent1 23 2" xfId="4989"/>
    <cellStyle name="40% - Accent1 24" xfId="501"/>
    <cellStyle name="40% - Accent1 24 2" xfId="4990"/>
    <cellStyle name="40% - Accent1 25" xfId="502"/>
    <cellStyle name="40% - Accent1 25 2" xfId="4991"/>
    <cellStyle name="40% - Accent1 26" xfId="503"/>
    <cellStyle name="40% - Accent1 26 2" xfId="4992"/>
    <cellStyle name="40% - Accent1 27" xfId="504"/>
    <cellStyle name="40% - Accent1 27 2" xfId="4993"/>
    <cellStyle name="40% - Accent1 28" xfId="505"/>
    <cellStyle name="40% - Accent1 28 2" xfId="4994"/>
    <cellStyle name="40% - Accent1 29" xfId="506"/>
    <cellStyle name="40% - Accent1 29 2" xfId="4995"/>
    <cellStyle name="40% - Accent1 3" xfId="507"/>
    <cellStyle name="40% - Accent1 3 2" xfId="4996"/>
    <cellStyle name="40% - Accent1 30" xfId="508"/>
    <cellStyle name="40% - Accent1 30 2" xfId="4997"/>
    <cellStyle name="40% - Accent1 31" xfId="509"/>
    <cellStyle name="40% - Accent1 31 2" xfId="4998"/>
    <cellStyle name="40% - Accent1 32" xfId="510"/>
    <cellStyle name="40% - Accent1 32 2" xfId="4999"/>
    <cellStyle name="40% - Accent1 33" xfId="511"/>
    <cellStyle name="40% - Accent1 33 2" xfId="5000"/>
    <cellStyle name="40% - Accent1 34" xfId="512"/>
    <cellStyle name="40% - Accent1 34 2" xfId="5001"/>
    <cellStyle name="40% - Accent1 35" xfId="513"/>
    <cellStyle name="40% - Accent1 35 2" xfId="5002"/>
    <cellStyle name="40% - Accent1 36" xfId="514"/>
    <cellStyle name="40% - Accent1 36 2" xfId="5003"/>
    <cellStyle name="40% - Accent1 37" xfId="515"/>
    <cellStyle name="40% - Accent1 37 2" xfId="5004"/>
    <cellStyle name="40% - Accent1 38" xfId="516"/>
    <cellStyle name="40% - Accent1 38 2" xfId="5005"/>
    <cellStyle name="40% - Accent1 39" xfId="517"/>
    <cellStyle name="40% - Accent1 39 2" xfId="5006"/>
    <cellStyle name="40% - Accent1 4" xfId="518"/>
    <cellStyle name="40% - Accent1 4 2" xfId="5007"/>
    <cellStyle name="40% - Accent1 40" xfId="519"/>
    <cellStyle name="40% - Accent1 40 2" xfId="5008"/>
    <cellStyle name="40% - Accent1 41" xfId="520"/>
    <cellStyle name="40% - Accent1 41 2" xfId="5009"/>
    <cellStyle name="40% - Accent1 42" xfId="521"/>
    <cellStyle name="40% - Accent1 42 2" xfId="5010"/>
    <cellStyle name="40% - Accent1 43" xfId="522"/>
    <cellStyle name="40% - Accent1 43 2" xfId="5011"/>
    <cellStyle name="40% - Accent1 44" xfId="523"/>
    <cellStyle name="40% - Accent1 44 2" xfId="5012"/>
    <cellStyle name="40% - Accent1 45" xfId="524"/>
    <cellStyle name="40% - Accent1 45 2" xfId="5013"/>
    <cellStyle name="40% - Accent1 46" xfId="525"/>
    <cellStyle name="40% - Accent1 46 2" xfId="5014"/>
    <cellStyle name="40% - Accent1 47" xfId="526"/>
    <cellStyle name="40% - Accent1 47 2" xfId="5015"/>
    <cellStyle name="40% - Accent1 48" xfId="527"/>
    <cellStyle name="40% - Accent1 48 2" xfId="5016"/>
    <cellStyle name="40% - Accent1 49" xfId="528"/>
    <cellStyle name="40% - Accent1 49 2" xfId="5017"/>
    <cellStyle name="40% - Accent1 5" xfId="529"/>
    <cellStyle name="40% - Accent1 5 2" xfId="5018"/>
    <cellStyle name="40% - Accent1 50" xfId="530"/>
    <cellStyle name="40% - Accent1 50 2" xfId="5019"/>
    <cellStyle name="40% - Accent1 51" xfId="531"/>
    <cellStyle name="40% - Accent1 51 2" xfId="5020"/>
    <cellStyle name="40% - Accent1 52" xfId="532"/>
    <cellStyle name="40% - Accent1 52 2" xfId="5021"/>
    <cellStyle name="40% - Accent1 53" xfId="533"/>
    <cellStyle name="40% - Accent1 53 2" xfId="5022"/>
    <cellStyle name="40% - Accent1 54" xfId="534"/>
    <cellStyle name="40% - Accent1 54 2" xfId="5023"/>
    <cellStyle name="40% - Accent1 55" xfId="535"/>
    <cellStyle name="40% - Accent1 55 2" xfId="5024"/>
    <cellStyle name="40% - Accent1 56" xfId="536"/>
    <cellStyle name="40% - Accent1 56 2" xfId="5025"/>
    <cellStyle name="40% - Accent1 57" xfId="537"/>
    <cellStyle name="40% - Accent1 57 2" xfId="5026"/>
    <cellStyle name="40% - Accent1 58" xfId="538"/>
    <cellStyle name="40% - Accent1 58 2" xfId="5027"/>
    <cellStyle name="40% - Accent1 59" xfId="539"/>
    <cellStyle name="40% - Accent1 59 2" xfId="5028"/>
    <cellStyle name="40% - Accent1 6" xfId="540"/>
    <cellStyle name="40% - Accent1 6 2" xfId="5029"/>
    <cellStyle name="40% - Accent1 60" xfId="541"/>
    <cellStyle name="40% - Accent1 60 2" xfId="5030"/>
    <cellStyle name="40% - Accent1 61" xfId="542"/>
    <cellStyle name="40% - Accent1 61 2" xfId="5031"/>
    <cellStyle name="40% - Accent1 62" xfId="543"/>
    <cellStyle name="40% - Accent1 62 2" xfId="5032"/>
    <cellStyle name="40% - Accent1 63" xfId="544"/>
    <cellStyle name="40% - Accent1 63 2" xfId="5033"/>
    <cellStyle name="40% - Accent1 64" xfId="545"/>
    <cellStyle name="40% - Accent1 64 2" xfId="5034"/>
    <cellStyle name="40% - Accent1 65" xfId="546"/>
    <cellStyle name="40% - Accent1 65 2" xfId="5035"/>
    <cellStyle name="40% - Accent1 66" xfId="547"/>
    <cellStyle name="40% - Accent1 66 2" xfId="5036"/>
    <cellStyle name="40% - Accent1 67" xfId="548"/>
    <cellStyle name="40% - Accent1 67 2" xfId="5037"/>
    <cellStyle name="40% - Accent1 68" xfId="549"/>
    <cellStyle name="40% - Accent1 68 2" xfId="5038"/>
    <cellStyle name="40% - Accent1 69" xfId="550"/>
    <cellStyle name="40% - Accent1 69 2" xfId="5039"/>
    <cellStyle name="40% - Accent1 7" xfId="551"/>
    <cellStyle name="40% - Accent1 7 2" xfId="5040"/>
    <cellStyle name="40% - Accent1 70" xfId="552"/>
    <cellStyle name="40% - Accent1 70 2" xfId="5041"/>
    <cellStyle name="40% - Accent1 71" xfId="553"/>
    <cellStyle name="40% - Accent1 71 2" xfId="5042"/>
    <cellStyle name="40% - Accent1 72" xfId="554"/>
    <cellStyle name="40% - Accent1 72 2" xfId="5043"/>
    <cellStyle name="40% - Accent1 73" xfId="555"/>
    <cellStyle name="40% - Accent1 73 2" xfId="5044"/>
    <cellStyle name="40% - Accent1 74" xfId="556"/>
    <cellStyle name="40% - Accent1 74 2" xfId="5045"/>
    <cellStyle name="40% - Accent1 75" xfId="557"/>
    <cellStyle name="40% - Accent1 75 2" xfId="5046"/>
    <cellStyle name="40% - Accent1 76" xfId="558"/>
    <cellStyle name="40% - Accent1 76 2" xfId="5047"/>
    <cellStyle name="40% - Accent1 77" xfId="3789"/>
    <cellStyle name="40% - Accent1 78" xfId="4972"/>
    <cellStyle name="40% - Accent1 8" xfId="559"/>
    <cellStyle name="40% - Accent1 8 2" xfId="5048"/>
    <cellStyle name="40% - Accent1 9" xfId="560"/>
    <cellStyle name="40% - Accent1 9 2" xfId="5049"/>
    <cellStyle name="40% - Accent2" xfId="561" builtinId="35" customBuiltin="1"/>
    <cellStyle name="40% - Accent2 10" xfId="562"/>
    <cellStyle name="40% - Accent2 10 2" xfId="5051"/>
    <cellStyle name="40% - Accent2 11" xfId="563"/>
    <cellStyle name="40% - Accent2 11 2" xfId="5052"/>
    <cellStyle name="40% - Accent2 12" xfId="564"/>
    <cellStyle name="40% - Accent2 12 2" xfId="5053"/>
    <cellStyle name="40% - Accent2 13" xfId="565"/>
    <cellStyle name="40% - Accent2 13 2" xfId="5054"/>
    <cellStyle name="40% - Accent2 14" xfId="566"/>
    <cellStyle name="40% - Accent2 14 2" xfId="5055"/>
    <cellStyle name="40% - Accent2 15" xfId="567"/>
    <cellStyle name="40% - Accent2 15 2" xfId="5056"/>
    <cellStyle name="40% - Accent2 16" xfId="568"/>
    <cellStyle name="40% - Accent2 16 2" xfId="5057"/>
    <cellStyle name="40% - Accent2 17" xfId="569"/>
    <cellStyle name="40% - Accent2 17 2" xfId="5058"/>
    <cellStyle name="40% - Accent2 18" xfId="570"/>
    <cellStyle name="40% - Accent2 18 2" xfId="5059"/>
    <cellStyle name="40% - Accent2 19" xfId="571"/>
    <cellStyle name="40% - Accent2 19 2" xfId="5060"/>
    <cellStyle name="40% - Accent2 2" xfId="572"/>
    <cellStyle name="40% - Accent2 2 2" xfId="573"/>
    <cellStyle name="40% - Accent2 2 2 2" xfId="5062"/>
    <cellStyle name="40% - Accent2 2 3" xfId="574"/>
    <cellStyle name="40% - Accent2 2 3 2" xfId="5063"/>
    <cellStyle name="40% - Accent2 2 4" xfId="5061"/>
    <cellStyle name="40% - Accent2 20" xfId="575"/>
    <cellStyle name="40% - Accent2 20 2" xfId="5064"/>
    <cellStyle name="40% - Accent2 21" xfId="576"/>
    <cellStyle name="40% - Accent2 21 2" xfId="5065"/>
    <cellStyle name="40% - Accent2 22" xfId="577"/>
    <cellStyle name="40% - Accent2 22 2" xfId="5066"/>
    <cellStyle name="40% - Accent2 23" xfId="578"/>
    <cellStyle name="40% - Accent2 23 2" xfId="5067"/>
    <cellStyle name="40% - Accent2 24" xfId="579"/>
    <cellStyle name="40% - Accent2 24 2" xfId="5068"/>
    <cellStyle name="40% - Accent2 25" xfId="580"/>
    <cellStyle name="40% - Accent2 25 2" xfId="5069"/>
    <cellStyle name="40% - Accent2 26" xfId="581"/>
    <cellStyle name="40% - Accent2 26 2" xfId="5070"/>
    <cellStyle name="40% - Accent2 27" xfId="582"/>
    <cellStyle name="40% - Accent2 27 2" xfId="5071"/>
    <cellStyle name="40% - Accent2 28" xfId="583"/>
    <cellStyle name="40% - Accent2 28 2" xfId="5072"/>
    <cellStyle name="40% - Accent2 29" xfId="584"/>
    <cellStyle name="40% - Accent2 29 2" xfId="5073"/>
    <cellStyle name="40% - Accent2 3" xfId="585"/>
    <cellStyle name="40% - Accent2 3 2" xfId="5074"/>
    <cellStyle name="40% - Accent2 30" xfId="586"/>
    <cellStyle name="40% - Accent2 30 2" xfId="5075"/>
    <cellStyle name="40% - Accent2 31" xfId="587"/>
    <cellStyle name="40% - Accent2 31 2" xfId="5076"/>
    <cellStyle name="40% - Accent2 32" xfId="588"/>
    <cellStyle name="40% - Accent2 32 2" xfId="5077"/>
    <cellStyle name="40% - Accent2 33" xfId="589"/>
    <cellStyle name="40% - Accent2 33 2" xfId="5078"/>
    <cellStyle name="40% - Accent2 34" xfId="590"/>
    <cellStyle name="40% - Accent2 34 2" xfId="5079"/>
    <cellStyle name="40% - Accent2 35" xfId="591"/>
    <cellStyle name="40% - Accent2 35 2" xfId="5080"/>
    <cellStyle name="40% - Accent2 36" xfId="592"/>
    <cellStyle name="40% - Accent2 36 2" xfId="5081"/>
    <cellStyle name="40% - Accent2 37" xfId="593"/>
    <cellStyle name="40% - Accent2 37 2" xfId="5082"/>
    <cellStyle name="40% - Accent2 38" xfId="594"/>
    <cellStyle name="40% - Accent2 38 2" xfId="5083"/>
    <cellStyle name="40% - Accent2 39" xfId="595"/>
    <cellStyle name="40% - Accent2 39 2" xfId="5084"/>
    <cellStyle name="40% - Accent2 4" xfId="596"/>
    <cellStyle name="40% - Accent2 4 2" xfId="5085"/>
    <cellStyle name="40% - Accent2 40" xfId="597"/>
    <cellStyle name="40% - Accent2 40 2" xfId="5086"/>
    <cellStyle name="40% - Accent2 41" xfId="598"/>
    <cellStyle name="40% - Accent2 41 2" xfId="5087"/>
    <cellStyle name="40% - Accent2 42" xfId="599"/>
    <cellStyle name="40% - Accent2 42 2" xfId="5088"/>
    <cellStyle name="40% - Accent2 43" xfId="600"/>
    <cellStyle name="40% - Accent2 43 2" xfId="5089"/>
    <cellStyle name="40% - Accent2 44" xfId="601"/>
    <cellStyle name="40% - Accent2 44 2" xfId="5090"/>
    <cellStyle name="40% - Accent2 45" xfId="602"/>
    <cellStyle name="40% - Accent2 45 2" xfId="5091"/>
    <cellStyle name="40% - Accent2 46" xfId="603"/>
    <cellStyle name="40% - Accent2 46 2" xfId="5092"/>
    <cellStyle name="40% - Accent2 47" xfId="604"/>
    <cellStyle name="40% - Accent2 47 2" xfId="5093"/>
    <cellStyle name="40% - Accent2 48" xfId="605"/>
    <cellStyle name="40% - Accent2 48 2" xfId="5094"/>
    <cellStyle name="40% - Accent2 49" xfId="606"/>
    <cellStyle name="40% - Accent2 49 2" xfId="5095"/>
    <cellStyle name="40% - Accent2 5" xfId="607"/>
    <cellStyle name="40% - Accent2 5 2" xfId="5096"/>
    <cellStyle name="40% - Accent2 50" xfId="608"/>
    <cellStyle name="40% - Accent2 50 2" xfId="5097"/>
    <cellStyle name="40% - Accent2 51" xfId="609"/>
    <cellStyle name="40% - Accent2 51 2" xfId="5098"/>
    <cellStyle name="40% - Accent2 52" xfId="610"/>
    <cellStyle name="40% - Accent2 52 2" xfId="5099"/>
    <cellStyle name="40% - Accent2 53" xfId="611"/>
    <cellStyle name="40% - Accent2 53 2" xfId="5100"/>
    <cellStyle name="40% - Accent2 54" xfId="612"/>
    <cellStyle name="40% - Accent2 54 2" xfId="5101"/>
    <cellStyle name="40% - Accent2 55" xfId="613"/>
    <cellStyle name="40% - Accent2 55 2" xfId="5102"/>
    <cellStyle name="40% - Accent2 56" xfId="614"/>
    <cellStyle name="40% - Accent2 56 2" xfId="5103"/>
    <cellStyle name="40% - Accent2 57" xfId="615"/>
    <cellStyle name="40% - Accent2 57 2" xfId="5104"/>
    <cellStyle name="40% - Accent2 58" xfId="616"/>
    <cellStyle name="40% - Accent2 58 2" xfId="5105"/>
    <cellStyle name="40% - Accent2 59" xfId="617"/>
    <cellStyle name="40% - Accent2 59 2" xfId="5106"/>
    <cellStyle name="40% - Accent2 6" xfId="618"/>
    <cellStyle name="40% - Accent2 6 2" xfId="5107"/>
    <cellStyle name="40% - Accent2 60" xfId="619"/>
    <cellStyle name="40% - Accent2 60 2" xfId="5108"/>
    <cellStyle name="40% - Accent2 61" xfId="620"/>
    <cellStyle name="40% - Accent2 61 2" xfId="5109"/>
    <cellStyle name="40% - Accent2 62" xfId="621"/>
    <cellStyle name="40% - Accent2 62 2" xfId="5110"/>
    <cellStyle name="40% - Accent2 63" xfId="622"/>
    <cellStyle name="40% - Accent2 63 2" xfId="5111"/>
    <cellStyle name="40% - Accent2 64" xfId="623"/>
    <cellStyle name="40% - Accent2 64 2" xfId="5112"/>
    <cellStyle name="40% - Accent2 65" xfId="624"/>
    <cellStyle name="40% - Accent2 65 2" xfId="5113"/>
    <cellStyle name="40% - Accent2 66" xfId="625"/>
    <cellStyle name="40% - Accent2 66 2" xfId="5114"/>
    <cellStyle name="40% - Accent2 67" xfId="626"/>
    <cellStyle name="40% - Accent2 67 2" xfId="5115"/>
    <cellStyle name="40% - Accent2 68" xfId="627"/>
    <cellStyle name="40% - Accent2 68 2" xfId="5116"/>
    <cellStyle name="40% - Accent2 69" xfId="628"/>
    <cellStyle name="40% - Accent2 69 2" xfId="5117"/>
    <cellStyle name="40% - Accent2 7" xfId="629"/>
    <cellStyle name="40% - Accent2 7 2" xfId="5118"/>
    <cellStyle name="40% - Accent2 70" xfId="630"/>
    <cellStyle name="40% - Accent2 70 2" xfId="5119"/>
    <cellStyle name="40% - Accent2 71" xfId="631"/>
    <cellStyle name="40% - Accent2 71 2" xfId="5120"/>
    <cellStyle name="40% - Accent2 72" xfId="632"/>
    <cellStyle name="40% - Accent2 72 2" xfId="5121"/>
    <cellStyle name="40% - Accent2 73" xfId="633"/>
    <cellStyle name="40% - Accent2 73 2" xfId="5122"/>
    <cellStyle name="40% - Accent2 74" xfId="634"/>
    <cellStyle name="40% - Accent2 74 2" xfId="5123"/>
    <cellStyle name="40% - Accent2 75" xfId="635"/>
    <cellStyle name="40% - Accent2 75 2" xfId="5124"/>
    <cellStyle name="40% - Accent2 76" xfId="636"/>
    <cellStyle name="40% - Accent2 76 2" xfId="5125"/>
    <cellStyle name="40% - Accent2 77" xfId="3790"/>
    <cellStyle name="40% - Accent2 78" xfId="5050"/>
    <cellStyle name="40% - Accent2 8" xfId="637"/>
    <cellStyle name="40% - Accent2 8 2" xfId="5126"/>
    <cellStyle name="40% - Accent2 9" xfId="638"/>
    <cellStyle name="40% - Accent2 9 2" xfId="5127"/>
    <cellStyle name="40% - Accent3" xfId="639" builtinId="39" customBuiltin="1"/>
    <cellStyle name="40% - Accent3 10" xfId="640"/>
    <cellStyle name="40% - Accent3 10 2" xfId="5129"/>
    <cellStyle name="40% - Accent3 11" xfId="641"/>
    <cellStyle name="40% - Accent3 11 2" xfId="5130"/>
    <cellStyle name="40% - Accent3 12" xfId="642"/>
    <cellStyle name="40% - Accent3 12 2" xfId="5131"/>
    <cellStyle name="40% - Accent3 13" xfId="643"/>
    <cellStyle name="40% - Accent3 13 2" xfId="5132"/>
    <cellStyle name="40% - Accent3 14" xfId="644"/>
    <cellStyle name="40% - Accent3 14 2" xfId="5133"/>
    <cellStyle name="40% - Accent3 15" xfId="645"/>
    <cellStyle name="40% - Accent3 15 2" xfId="5134"/>
    <cellStyle name="40% - Accent3 16" xfId="646"/>
    <cellStyle name="40% - Accent3 16 2" xfId="5135"/>
    <cellStyle name="40% - Accent3 17" xfId="647"/>
    <cellStyle name="40% - Accent3 17 2" xfId="5136"/>
    <cellStyle name="40% - Accent3 18" xfId="648"/>
    <cellStyle name="40% - Accent3 18 2" xfId="5137"/>
    <cellStyle name="40% - Accent3 19" xfId="649"/>
    <cellStyle name="40% - Accent3 19 2" xfId="5138"/>
    <cellStyle name="40% - Accent3 2" xfId="650"/>
    <cellStyle name="40% - Accent3 2 2" xfId="651"/>
    <cellStyle name="40% - Accent3 2 2 2" xfId="5140"/>
    <cellStyle name="40% - Accent3 2 3" xfId="652"/>
    <cellStyle name="40% - Accent3 2 3 2" xfId="5141"/>
    <cellStyle name="40% - Accent3 2 4" xfId="5139"/>
    <cellStyle name="40% - Accent3 20" xfId="653"/>
    <cellStyle name="40% - Accent3 20 2" xfId="5142"/>
    <cellStyle name="40% - Accent3 21" xfId="654"/>
    <cellStyle name="40% - Accent3 21 2" xfId="5143"/>
    <cellStyle name="40% - Accent3 22" xfId="655"/>
    <cellStyle name="40% - Accent3 22 2" xfId="5144"/>
    <cellStyle name="40% - Accent3 23" xfId="656"/>
    <cellStyle name="40% - Accent3 23 2" xfId="5145"/>
    <cellStyle name="40% - Accent3 24" xfId="657"/>
    <cellStyle name="40% - Accent3 24 2" xfId="5146"/>
    <cellStyle name="40% - Accent3 25" xfId="658"/>
    <cellStyle name="40% - Accent3 25 2" xfId="5147"/>
    <cellStyle name="40% - Accent3 26" xfId="659"/>
    <cellStyle name="40% - Accent3 26 2" xfId="5148"/>
    <cellStyle name="40% - Accent3 27" xfId="660"/>
    <cellStyle name="40% - Accent3 27 2" xfId="5149"/>
    <cellStyle name="40% - Accent3 28" xfId="661"/>
    <cellStyle name="40% - Accent3 28 2" xfId="5150"/>
    <cellStyle name="40% - Accent3 29" xfId="662"/>
    <cellStyle name="40% - Accent3 29 2" xfId="5151"/>
    <cellStyle name="40% - Accent3 3" xfId="663"/>
    <cellStyle name="40% - Accent3 3 2" xfId="5152"/>
    <cellStyle name="40% - Accent3 30" xfId="664"/>
    <cellStyle name="40% - Accent3 30 2" xfId="5153"/>
    <cellStyle name="40% - Accent3 31" xfId="665"/>
    <cellStyle name="40% - Accent3 31 2" xfId="5154"/>
    <cellStyle name="40% - Accent3 32" xfId="666"/>
    <cellStyle name="40% - Accent3 32 2" xfId="5155"/>
    <cellStyle name="40% - Accent3 33" xfId="667"/>
    <cellStyle name="40% - Accent3 33 2" xfId="5156"/>
    <cellStyle name="40% - Accent3 34" xfId="668"/>
    <cellStyle name="40% - Accent3 34 2" xfId="5157"/>
    <cellStyle name="40% - Accent3 35" xfId="669"/>
    <cellStyle name="40% - Accent3 35 2" xfId="5158"/>
    <cellStyle name="40% - Accent3 36" xfId="670"/>
    <cellStyle name="40% - Accent3 36 2" xfId="5159"/>
    <cellStyle name="40% - Accent3 37" xfId="671"/>
    <cellStyle name="40% - Accent3 37 2" xfId="5160"/>
    <cellStyle name="40% - Accent3 38" xfId="672"/>
    <cellStyle name="40% - Accent3 38 2" xfId="5161"/>
    <cellStyle name="40% - Accent3 39" xfId="673"/>
    <cellStyle name="40% - Accent3 39 2" xfId="5162"/>
    <cellStyle name="40% - Accent3 4" xfId="674"/>
    <cellStyle name="40% - Accent3 4 2" xfId="5163"/>
    <cellStyle name="40% - Accent3 40" xfId="675"/>
    <cellStyle name="40% - Accent3 40 2" xfId="5164"/>
    <cellStyle name="40% - Accent3 41" xfId="676"/>
    <cellStyle name="40% - Accent3 41 2" xfId="5165"/>
    <cellStyle name="40% - Accent3 42" xfId="677"/>
    <cellStyle name="40% - Accent3 42 2" xfId="5166"/>
    <cellStyle name="40% - Accent3 43" xfId="678"/>
    <cellStyle name="40% - Accent3 43 2" xfId="5167"/>
    <cellStyle name="40% - Accent3 44" xfId="679"/>
    <cellStyle name="40% - Accent3 44 2" xfId="5168"/>
    <cellStyle name="40% - Accent3 45" xfId="680"/>
    <cellStyle name="40% - Accent3 45 2" xfId="5169"/>
    <cellStyle name="40% - Accent3 46" xfId="681"/>
    <cellStyle name="40% - Accent3 46 2" xfId="5170"/>
    <cellStyle name="40% - Accent3 47" xfId="682"/>
    <cellStyle name="40% - Accent3 47 2" xfId="5171"/>
    <cellStyle name="40% - Accent3 48" xfId="683"/>
    <cellStyle name="40% - Accent3 48 2" xfId="5172"/>
    <cellStyle name="40% - Accent3 49" xfId="684"/>
    <cellStyle name="40% - Accent3 49 2" xfId="5173"/>
    <cellStyle name="40% - Accent3 5" xfId="685"/>
    <cellStyle name="40% - Accent3 5 2" xfId="5174"/>
    <cellStyle name="40% - Accent3 50" xfId="686"/>
    <cellStyle name="40% - Accent3 50 2" xfId="5175"/>
    <cellStyle name="40% - Accent3 51" xfId="687"/>
    <cellStyle name="40% - Accent3 51 2" xfId="5176"/>
    <cellStyle name="40% - Accent3 52" xfId="688"/>
    <cellStyle name="40% - Accent3 52 2" xfId="5177"/>
    <cellStyle name="40% - Accent3 53" xfId="689"/>
    <cellStyle name="40% - Accent3 53 2" xfId="5178"/>
    <cellStyle name="40% - Accent3 54" xfId="690"/>
    <cellStyle name="40% - Accent3 54 2" xfId="5179"/>
    <cellStyle name="40% - Accent3 55" xfId="691"/>
    <cellStyle name="40% - Accent3 55 2" xfId="5180"/>
    <cellStyle name="40% - Accent3 56" xfId="692"/>
    <cellStyle name="40% - Accent3 56 2" xfId="5181"/>
    <cellStyle name="40% - Accent3 57" xfId="693"/>
    <cellStyle name="40% - Accent3 57 2" xfId="5182"/>
    <cellStyle name="40% - Accent3 58" xfId="694"/>
    <cellStyle name="40% - Accent3 58 2" xfId="5183"/>
    <cellStyle name="40% - Accent3 59" xfId="695"/>
    <cellStyle name="40% - Accent3 59 2" xfId="5184"/>
    <cellStyle name="40% - Accent3 6" xfId="696"/>
    <cellStyle name="40% - Accent3 6 2" xfId="5185"/>
    <cellStyle name="40% - Accent3 60" xfId="697"/>
    <cellStyle name="40% - Accent3 60 2" xfId="5186"/>
    <cellStyle name="40% - Accent3 61" xfId="698"/>
    <cellStyle name="40% - Accent3 61 2" xfId="5187"/>
    <cellStyle name="40% - Accent3 62" xfId="699"/>
    <cellStyle name="40% - Accent3 62 2" xfId="5188"/>
    <cellStyle name="40% - Accent3 63" xfId="700"/>
    <cellStyle name="40% - Accent3 63 2" xfId="5189"/>
    <cellStyle name="40% - Accent3 64" xfId="701"/>
    <cellStyle name="40% - Accent3 64 2" xfId="5190"/>
    <cellStyle name="40% - Accent3 65" xfId="702"/>
    <cellStyle name="40% - Accent3 65 2" xfId="5191"/>
    <cellStyle name="40% - Accent3 66" xfId="703"/>
    <cellStyle name="40% - Accent3 66 2" xfId="5192"/>
    <cellStyle name="40% - Accent3 67" xfId="704"/>
    <cellStyle name="40% - Accent3 67 2" xfId="5193"/>
    <cellStyle name="40% - Accent3 68" xfId="705"/>
    <cellStyle name="40% - Accent3 68 2" xfId="5194"/>
    <cellStyle name="40% - Accent3 69" xfId="706"/>
    <cellStyle name="40% - Accent3 69 2" xfId="5195"/>
    <cellStyle name="40% - Accent3 7" xfId="707"/>
    <cellStyle name="40% - Accent3 7 2" xfId="5196"/>
    <cellStyle name="40% - Accent3 70" xfId="708"/>
    <cellStyle name="40% - Accent3 70 2" xfId="5197"/>
    <cellStyle name="40% - Accent3 71" xfId="709"/>
    <cellStyle name="40% - Accent3 71 2" xfId="5198"/>
    <cellStyle name="40% - Accent3 72" xfId="710"/>
    <cellStyle name="40% - Accent3 72 2" xfId="5199"/>
    <cellStyle name="40% - Accent3 73" xfId="711"/>
    <cellStyle name="40% - Accent3 73 2" xfId="5200"/>
    <cellStyle name="40% - Accent3 74" xfId="712"/>
    <cellStyle name="40% - Accent3 74 2" xfId="5201"/>
    <cellStyle name="40% - Accent3 75" xfId="713"/>
    <cellStyle name="40% - Accent3 75 2" xfId="5202"/>
    <cellStyle name="40% - Accent3 76" xfId="714"/>
    <cellStyle name="40% - Accent3 76 2" xfId="5203"/>
    <cellStyle name="40% - Accent3 77" xfId="3791"/>
    <cellStyle name="40% - Accent3 78" xfId="5128"/>
    <cellStyle name="40% - Accent3 8" xfId="715"/>
    <cellStyle name="40% - Accent3 8 2" xfId="5204"/>
    <cellStyle name="40% - Accent3 9" xfId="716"/>
    <cellStyle name="40% - Accent3 9 2" xfId="5205"/>
    <cellStyle name="40% - Accent4" xfId="717" builtinId="43" customBuiltin="1"/>
    <cellStyle name="40% - Accent4 10" xfId="718"/>
    <cellStyle name="40% - Accent4 10 2" xfId="5207"/>
    <cellStyle name="40% - Accent4 11" xfId="719"/>
    <cellStyle name="40% - Accent4 11 2" xfId="5208"/>
    <cellStyle name="40% - Accent4 12" xfId="720"/>
    <cellStyle name="40% - Accent4 12 2" xfId="5209"/>
    <cellStyle name="40% - Accent4 13" xfId="721"/>
    <cellStyle name="40% - Accent4 13 2" xfId="5210"/>
    <cellStyle name="40% - Accent4 14" xfId="722"/>
    <cellStyle name="40% - Accent4 14 2" xfId="5211"/>
    <cellStyle name="40% - Accent4 15" xfId="723"/>
    <cellStyle name="40% - Accent4 15 2" xfId="5212"/>
    <cellStyle name="40% - Accent4 16" xfId="724"/>
    <cellStyle name="40% - Accent4 16 2" xfId="5213"/>
    <cellStyle name="40% - Accent4 17" xfId="725"/>
    <cellStyle name="40% - Accent4 17 2" xfId="5214"/>
    <cellStyle name="40% - Accent4 18" xfId="726"/>
    <cellStyle name="40% - Accent4 18 2" xfId="5215"/>
    <cellStyle name="40% - Accent4 19" xfId="727"/>
    <cellStyle name="40% - Accent4 19 2" xfId="5216"/>
    <cellStyle name="40% - Accent4 2" xfId="728"/>
    <cellStyle name="40% - Accent4 2 2" xfId="729"/>
    <cellStyle name="40% - Accent4 2 2 2" xfId="5218"/>
    <cellStyle name="40% - Accent4 2 3" xfId="730"/>
    <cellStyle name="40% - Accent4 2 3 2" xfId="5219"/>
    <cellStyle name="40% - Accent4 2 4" xfId="5217"/>
    <cellStyle name="40% - Accent4 20" xfId="731"/>
    <cellStyle name="40% - Accent4 20 2" xfId="5220"/>
    <cellStyle name="40% - Accent4 21" xfId="732"/>
    <cellStyle name="40% - Accent4 21 2" xfId="5221"/>
    <cellStyle name="40% - Accent4 22" xfId="733"/>
    <cellStyle name="40% - Accent4 22 2" xfId="5222"/>
    <cellStyle name="40% - Accent4 23" xfId="734"/>
    <cellStyle name="40% - Accent4 23 2" xfId="5223"/>
    <cellStyle name="40% - Accent4 24" xfId="735"/>
    <cellStyle name="40% - Accent4 24 2" xfId="5224"/>
    <cellStyle name="40% - Accent4 25" xfId="736"/>
    <cellStyle name="40% - Accent4 25 2" xfId="5225"/>
    <cellStyle name="40% - Accent4 26" xfId="737"/>
    <cellStyle name="40% - Accent4 26 2" xfId="5226"/>
    <cellStyle name="40% - Accent4 27" xfId="738"/>
    <cellStyle name="40% - Accent4 27 2" xfId="5227"/>
    <cellStyle name="40% - Accent4 28" xfId="739"/>
    <cellStyle name="40% - Accent4 28 2" xfId="5228"/>
    <cellStyle name="40% - Accent4 29" xfId="740"/>
    <cellStyle name="40% - Accent4 29 2" xfId="5229"/>
    <cellStyle name="40% - Accent4 3" xfId="741"/>
    <cellStyle name="40% - Accent4 3 2" xfId="5230"/>
    <cellStyle name="40% - Accent4 30" xfId="742"/>
    <cellStyle name="40% - Accent4 30 2" xfId="5231"/>
    <cellStyle name="40% - Accent4 31" xfId="743"/>
    <cellStyle name="40% - Accent4 31 2" xfId="5232"/>
    <cellStyle name="40% - Accent4 32" xfId="744"/>
    <cellStyle name="40% - Accent4 32 2" xfId="5233"/>
    <cellStyle name="40% - Accent4 33" xfId="745"/>
    <cellStyle name="40% - Accent4 33 2" xfId="5234"/>
    <cellStyle name="40% - Accent4 34" xfId="746"/>
    <cellStyle name="40% - Accent4 34 2" xfId="5235"/>
    <cellStyle name="40% - Accent4 35" xfId="747"/>
    <cellStyle name="40% - Accent4 35 2" xfId="5236"/>
    <cellStyle name="40% - Accent4 36" xfId="748"/>
    <cellStyle name="40% - Accent4 36 2" xfId="5237"/>
    <cellStyle name="40% - Accent4 37" xfId="749"/>
    <cellStyle name="40% - Accent4 37 2" xfId="5238"/>
    <cellStyle name="40% - Accent4 38" xfId="750"/>
    <cellStyle name="40% - Accent4 38 2" xfId="5239"/>
    <cellStyle name="40% - Accent4 39" xfId="751"/>
    <cellStyle name="40% - Accent4 39 2" xfId="5240"/>
    <cellStyle name="40% - Accent4 4" xfId="752"/>
    <cellStyle name="40% - Accent4 4 2" xfId="5241"/>
    <cellStyle name="40% - Accent4 40" xfId="753"/>
    <cellStyle name="40% - Accent4 40 2" xfId="5242"/>
    <cellStyle name="40% - Accent4 41" xfId="754"/>
    <cellStyle name="40% - Accent4 41 2" xfId="5243"/>
    <cellStyle name="40% - Accent4 42" xfId="755"/>
    <cellStyle name="40% - Accent4 42 2" xfId="5244"/>
    <cellStyle name="40% - Accent4 43" xfId="756"/>
    <cellStyle name="40% - Accent4 43 2" xfId="5245"/>
    <cellStyle name="40% - Accent4 44" xfId="757"/>
    <cellStyle name="40% - Accent4 44 2" xfId="5246"/>
    <cellStyle name="40% - Accent4 45" xfId="758"/>
    <cellStyle name="40% - Accent4 45 2" xfId="5247"/>
    <cellStyle name="40% - Accent4 46" xfId="759"/>
    <cellStyle name="40% - Accent4 46 2" xfId="5248"/>
    <cellStyle name="40% - Accent4 47" xfId="760"/>
    <cellStyle name="40% - Accent4 47 2" xfId="5249"/>
    <cellStyle name="40% - Accent4 48" xfId="761"/>
    <cellStyle name="40% - Accent4 48 2" xfId="5250"/>
    <cellStyle name="40% - Accent4 49" xfId="762"/>
    <cellStyle name="40% - Accent4 49 2" xfId="5251"/>
    <cellStyle name="40% - Accent4 5" xfId="763"/>
    <cellStyle name="40% - Accent4 5 2" xfId="5252"/>
    <cellStyle name="40% - Accent4 50" xfId="764"/>
    <cellStyle name="40% - Accent4 50 2" xfId="5253"/>
    <cellStyle name="40% - Accent4 51" xfId="765"/>
    <cellStyle name="40% - Accent4 51 2" xfId="5254"/>
    <cellStyle name="40% - Accent4 52" xfId="766"/>
    <cellStyle name="40% - Accent4 52 2" xfId="5255"/>
    <cellStyle name="40% - Accent4 53" xfId="767"/>
    <cellStyle name="40% - Accent4 53 2" xfId="5256"/>
    <cellStyle name="40% - Accent4 54" xfId="768"/>
    <cellStyle name="40% - Accent4 54 2" xfId="5257"/>
    <cellStyle name="40% - Accent4 55" xfId="769"/>
    <cellStyle name="40% - Accent4 55 2" xfId="5258"/>
    <cellStyle name="40% - Accent4 56" xfId="770"/>
    <cellStyle name="40% - Accent4 56 2" xfId="5259"/>
    <cellStyle name="40% - Accent4 57" xfId="771"/>
    <cellStyle name="40% - Accent4 57 2" xfId="5260"/>
    <cellStyle name="40% - Accent4 58" xfId="772"/>
    <cellStyle name="40% - Accent4 58 2" xfId="5261"/>
    <cellStyle name="40% - Accent4 59" xfId="773"/>
    <cellStyle name="40% - Accent4 59 2" xfId="5262"/>
    <cellStyle name="40% - Accent4 6" xfId="774"/>
    <cellStyle name="40% - Accent4 6 2" xfId="5263"/>
    <cellStyle name="40% - Accent4 60" xfId="775"/>
    <cellStyle name="40% - Accent4 60 2" xfId="5264"/>
    <cellStyle name="40% - Accent4 61" xfId="776"/>
    <cellStyle name="40% - Accent4 61 2" xfId="5265"/>
    <cellStyle name="40% - Accent4 62" xfId="777"/>
    <cellStyle name="40% - Accent4 62 2" xfId="5266"/>
    <cellStyle name="40% - Accent4 63" xfId="778"/>
    <cellStyle name="40% - Accent4 63 2" xfId="5267"/>
    <cellStyle name="40% - Accent4 64" xfId="779"/>
    <cellStyle name="40% - Accent4 64 2" xfId="5268"/>
    <cellStyle name="40% - Accent4 65" xfId="780"/>
    <cellStyle name="40% - Accent4 65 2" xfId="5269"/>
    <cellStyle name="40% - Accent4 66" xfId="781"/>
    <cellStyle name="40% - Accent4 66 2" xfId="5270"/>
    <cellStyle name="40% - Accent4 67" xfId="782"/>
    <cellStyle name="40% - Accent4 67 2" xfId="5271"/>
    <cellStyle name="40% - Accent4 68" xfId="783"/>
    <cellStyle name="40% - Accent4 68 2" xfId="5272"/>
    <cellStyle name="40% - Accent4 69" xfId="784"/>
    <cellStyle name="40% - Accent4 69 2" xfId="5273"/>
    <cellStyle name="40% - Accent4 7" xfId="785"/>
    <cellStyle name="40% - Accent4 7 2" xfId="5274"/>
    <cellStyle name="40% - Accent4 70" xfId="786"/>
    <cellStyle name="40% - Accent4 70 2" xfId="5275"/>
    <cellStyle name="40% - Accent4 71" xfId="787"/>
    <cellStyle name="40% - Accent4 71 2" xfId="5276"/>
    <cellStyle name="40% - Accent4 72" xfId="788"/>
    <cellStyle name="40% - Accent4 72 2" xfId="5277"/>
    <cellStyle name="40% - Accent4 73" xfId="789"/>
    <cellStyle name="40% - Accent4 73 2" xfId="5278"/>
    <cellStyle name="40% - Accent4 74" xfId="790"/>
    <cellStyle name="40% - Accent4 74 2" xfId="5279"/>
    <cellStyle name="40% - Accent4 75" xfId="791"/>
    <cellStyle name="40% - Accent4 75 2" xfId="5280"/>
    <cellStyle name="40% - Accent4 76" xfId="792"/>
    <cellStyle name="40% - Accent4 76 2" xfId="5281"/>
    <cellStyle name="40% - Accent4 77" xfId="3792"/>
    <cellStyle name="40% - Accent4 78" xfId="5206"/>
    <cellStyle name="40% - Accent4 8" xfId="793"/>
    <cellStyle name="40% - Accent4 8 2" xfId="5282"/>
    <cellStyle name="40% - Accent4 9" xfId="794"/>
    <cellStyle name="40% - Accent4 9 2" xfId="5283"/>
    <cellStyle name="40% - Accent5" xfId="795" builtinId="47" customBuiltin="1"/>
    <cellStyle name="40% - Accent5 10" xfId="796"/>
    <cellStyle name="40% - Accent5 10 2" xfId="5285"/>
    <cellStyle name="40% - Accent5 11" xfId="797"/>
    <cellStyle name="40% - Accent5 11 2" xfId="5286"/>
    <cellStyle name="40% - Accent5 12" xfId="798"/>
    <cellStyle name="40% - Accent5 12 2" xfId="5287"/>
    <cellStyle name="40% - Accent5 13" xfId="799"/>
    <cellStyle name="40% - Accent5 13 2" xfId="5288"/>
    <cellStyle name="40% - Accent5 14" xfId="800"/>
    <cellStyle name="40% - Accent5 14 2" xfId="5289"/>
    <cellStyle name="40% - Accent5 15" xfId="801"/>
    <cellStyle name="40% - Accent5 15 2" xfId="5290"/>
    <cellStyle name="40% - Accent5 16" xfId="802"/>
    <cellStyle name="40% - Accent5 16 2" xfId="5291"/>
    <cellStyle name="40% - Accent5 17" xfId="803"/>
    <cellStyle name="40% - Accent5 17 2" xfId="5292"/>
    <cellStyle name="40% - Accent5 18" xfId="804"/>
    <cellStyle name="40% - Accent5 18 2" xfId="5293"/>
    <cellStyle name="40% - Accent5 19" xfId="805"/>
    <cellStyle name="40% - Accent5 19 2" xfId="5294"/>
    <cellStyle name="40% - Accent5 2" xfId="806"/>
    <cellStyle name="40% - Accent5 2 2" xfId="807"/>
    <cellStyle name="40% - Accent5 2 2 2" xfId="5296"/>
    <cellStyle name="40% - Accent5 2 3" xfId="808"/>
    <cellStyle name="40% - Accent5 2 3 2" xfId="5297"/>
    <cellStyle name="40% - Accent5 2 4" xfId="5295"/>
    <cellStyle name="40% - Accent5 20" xfId="809"/>
    <cellStyle name="40% - Accent5 20 2" xfId="5298"/>
    <cellStyle name="40% - Accent5 21" xfId="810"/>
    <cellStyle name="40% - Accent5 21 2" xfId="5299"/>
    <cellStyle name="40% - Accent5 22" xfId="811"/>
    <cellStyle name="40% - Accent5 22 2" xfId="5300"/>
    <cellStyle name="40% - Accent5 23" xfId="812"/>
    <cellStyle name="40% - Accent5 23 2" xfId="5301"/>
    <cellStyle name="40% - Accent5 24" xfId="813"/>
    <cellStyle name="40% - Accent5 24 2" xfId="5302"/>
    <cellStyle name="40% - Accent5 25" xfId="814"/>
    <cellStyle name="40% - Accent5 25 2" xfId="5303"/>
    <cellStyle name="40% - Accent5 26" xfId="815"/>
    <cellStyle name="40% - Accent5 26 2" xfId="5304"/>
    <cellStyle name="40% - Accent5 27" xfId="816"/>
    <cellStyle name="40% - Accent5 27 2" xfId="5305"/>
    <cellStyle name="40% - Accent5 28" xfId="817"/>
    <cellStyle name="40% - Accent5 28 2" xfId="5306"/>
    <cellStyle name="40% - Accent5 29" xfId="818"/>
    <cellStyle name="40% - Accent5 29 2" xfId="5307"/>
    <cellStyle name="40% - Accent5 3" xfId="819"/>
    <cellStyle name="40% - Accent5 3 2" xfId="5308"/>
    <cellStyle name="40% - Accent5 30" xfId="820"/>
    <cellStyle name="40% - Accent5 30 2" xfId="5309"/>
    <cellStyle name="40% - Accent5 31" xfId="821"/>
    <cellStyle name="40% - Accent5 31 2" xfId="5310"/>
    <cellStyle name="40% - Accent5 32" xfId="822"/>
    <cellStyle name="40% - Accent5 32 2" xfId="5311"/>
    <cellStyle name="40% - Accent5 33" xfId="823"/>
    <cellStyle name="40% - Accent5 33 2" xfId="5312"/>
    <cellStyle name="40% - Accent5 34" xfId="824"/>
    <cellStyle name="40% - Accent5 34 2" xfId="5313"/>
    <cellStyle name="40% - Accent5 35" xfId="825"/>
    <cellStyle name="40% - Accent5 35 2" xfId="5314"/>
    <cellStyle name="40% - Accent5 36" xfId="826"/>
    <cellStyle name="40% - Accent5 36 2" xfId="5315"/>
    <cellStyle name="40% - Accent5 37" xfId="827"/>
    <cellStyle name="40% - Accent5 37 2" xfId="5316"/>
    <cellStyle name="40% - Accent5 38" xfId="828"/>
    <cellStyle name="40% - Accent5 38 2" xfId="5317"/>
    <cellStyle name="40% - Accent5 39" xfId="829"/>
    <cellStyle name="40% - Accent5 39 2" xfId="5318"/>
    <cellStyle name="40% - Accent5 4" xfId="830"/>
    <cellStyle name="40% - Accent5 4 2" xfId="5319"/>
    <cellStyle name="40% - Accent5 40" xfId="831"/>
    <cellStyle name="40% - Accent5 40 2" xfId="5320"/>
    <cellStyle name="40% - Accent5 41" xfId="832"/>
    <cellStyle name="40% - Accent5 41 2" xfId="5321"/>
    <cellStyle name="40% - Accent5 42" xfId="833"/>
    <cellStyle name="40% - Accent5 42 2" xfId="5322"/>
    <cellStyle name="40% - Accent5 43" xfId="834"/>
    <cellStyle name="40% - Accent5 43 2" xfId="5323"/>
    <cellStyle name="40% - Accent5 44" xfId="835"/>
    <cellStyle name="40% - Accent5 44 2" xfId="5324"/>
    <cellStyle name="40% - Accent5 45" xfId="836"/>
    <cellStyle name="40% - Accent5 45 2" xfId="5325"/>
    <cellStyle name="40% - Accent5 46" xfId="837"/>
    <cellStyle name="40% - Accent5 46 2" xfId="5326"/>
    <cellStyle name="40% - Accent5 47" xfId="838"/>
    <cellStyle name="40% - Accent5 47 2" xfId="5327"/>
    <cellStyle name="40% - Accent5 48" xfId="839"/>
    <cellStyle name="40% - Accent5 48 2" xfId="5328"/>
    <cellStyle name="40% - Accent5 49" xfId="840"/>
    <cellStyle name="40% - Accent5 49 2" xfId="5329"/>
    <cellStyle name="40% - Accent5 5" xfId="841"/>
    <cellStyle name="40% - Accent5 5 2" xfId="5330"/>
    <cellStyle name="40% - Accent5 50" xfId="842"/>
    <cellStyle name="40% - Accent5 50 2" xfId="5331"/>
    <cellStyle name="40% - Accent5 51" xfId="843"/>
    <cellStyle name="40% - Accent5 51 2" xfId="5332"/>
    <cellStyle name="40% - Accent5 52" xfId="844"/>
    <cellStyle name="40% - Accent5 52 2" xfId="5333"/>
    <cellStyle name="40% - Accent5 53" xfId="845"/>
    <cellStyle name="40% - Accent5 53 2" xfId="5334"/>
    <cellStyle name="40% - Accent5 54" xfId="846"/>
    <cellStyle name="40% - Accent5 54 2" xfId="5335"/>
    <cellStyle name="40% - Accent5 55" xfId="847"/>
    <cellStyle name="40% - Accent5 55 2" xfId="5336"/>
    <cellStyle name="40% - Accent5 56" xfId="848"/>
    <cellStyle name="40% - Accent5 56 2" xfId="5337"/>
    <cellStyle name="40% - Accent5 57" xfId="849"/>
    <cellStyle name="40% - Accent5 57 2" xfId="5338"/>
    <cellStyle name="40% - Accent5 58" xfId="850"/>
    <cellStyle name="40% - Accent5 58 2" xfId="5339"/>
    <cellStyle name="40% - Accent5 59" xfId="851"/>
    <cellStyle name="40% - Accent5 59 2" xfId="5340"/>
    <cellStyle name="40% - Accent5 6" xfId="852"/>
    <cellStyle name="40% - Accent5 6 2" xfId="5341"/>
    <cellStyle name="40% - Accent5 60" xfId="853"/>
    <cellStyle name="40% - Accent5 60 2" xfId="5342"/>
    <cellStyle name="40% - Accent5 61" xfId="854"/>
    <cellStyle name="40% - Accent5 61 2" xfId="5343"/>
    <cellStyle name="40% - Accent5 62" xfId="855"/>
    <cellStyle name="40% - Accent5 62 2" xfId="5344"/>
    <cellStyle name="40% - Accent5 63" xfId="856"/>
    <cellStyle name="40% - Accent5 63 2" xfId="5345"/>
    <cellStyle name="40% - Accent5 64" xfId="857"/>
    <cellStyle name="40% - Accent5 64 2" xfId="5346"/>
    <cellStyle name="40% - Accent5 65" xfId="858"/>
    <cellStyle name="40% - Accent5 65 2" xfId="5347"/>
    <cellStyle name="40% - Accent5 66" xfId="859"/>
    <cellStyle name="40% - Accent5 66 2" xfId="5348"/>
    <cellStyle name="40% - Accent5 67" xfId="860"/>
    <cellStyle name="40% - Accent5 67 2" xfId="5349"/>
    <cellStyle name="40% - Accent5 68" xfId="861"/>
    <cellStyle name="40% - Accent5 68 2" xfId="5350"/>
    <cellStyle name="40% - Accent5 69" xfId="862"/>
    <cellStyle name="40% - Accent5 69 2" xfId="5351"/>
    <cellStyle name="40% - Accent5 7" xfId="863"/>
    <cellStyle name="40% - Accent5 7 2" xfId="5352"/>
    <cellStyle name="40% - Accent5 70" xfId="864"/>
    <cellStyle name="40% - Accent5 70 2" xfId="5353"/>
    <cellStyle name="40% - Accent5 71" xfId="865"/>
    <cellStyle name="40% - Accent5 71 2" xfId="5354"/>
    <cellStyle name="40% - Accent5 72" xfId="866"/>
    <cellStyle name="40% - Accent5 72 2" xfId="5355"/>
    <cellStyle name="40% - Accent5 73" xfId="867"/>
    <cellStyle name="40% - Accent5 73 2" xfId="5356"/>
    <cellStyle name="40% - Accent5 74" xfId="868"/>
    <cellStyle name="40% - Accent5 74 2" xfId="5357"/>
    <cellStyle name="40% - Accent5 75" xfId="869"/>
    <cellStyle name="40% - Accent5 75 2" xfId="5358"/>
    <cellStyle name="40% - Accent5 76" xfId="870"/>
    <cellStyle name="40% - Accent5 76 2" xfId="5359"/>
    <cellStyle name="40% - Accent5 77" xfId="3793"/>
    <cellStyle name="40% - Accent5 78" xfId="5284"/>
    <cellStyle name="40% - Accent5 8" xfId="871"/>
    <cellStyle name="40% - Accent5 8 2" xfId="5360"/>
    <cellStyle name="40% - Accent5 9" xfId="872"/>
    <cellStyle name="40% - Accent5 9 2" xfId="5361"/>
    <cellStyle name="40% - Accent6" xfId="873" builtinId="51" customBuiltin="1"/>
    <cellStyle name="40% - Accent6 10" xfId="874"/>
    <cellStyle name="40% - Accent6 10 2" xfId="5363"/>
    <cellStyle name="40% - Accent6 11" xfId="875"/>
    <cellStyle name="40% - Accent6 11 2" xfId="5364"/>
    <cellStyle name="40% - Accent6 12" xfId="876"/>
    <cellStyle name="40% - Accent6 12 2" xfId="5365"/>
    <cellStyle name="40% - Accent6 13" xfId="877"/>
    <cellStyle name="40% - Accent6 13 2" xfId="5366"/>
    <cellStyle name="40% - Accent6 14" xfId="878"/>
    <cellStyle name="40% - Accent6 14 2" xfId="5367"/>
    <cellStyle name="40% - Accent6 15" xfId="879"/>
    <cellStyle name="40% - Accent6 15 2" xfId="5368"/>
    <cellStyle name="40% - Accent6 16" xfId="880"/>
    <cellStyle name="40% - Accent6 16 2" xfId="5369"/>
    <cellStyle name="40% - Accent6 17" xfId="881"/>
    <cellStyle name="40% - Accent6 17 2" xfId="5370"/>
    <cellStyle name="40% - Accent6 18" xfId="882"/>
    <cellStyle name="40% - Accent6 18 2" xfId="5371"/>
    <cellStyle name="40% - Accent6 19" xfId="883"/>
    <cellStyle name="40% - Accent6 19 2" xfId="5372"/>
    <cellStyle name="40% - Accent6 2" xfId="884"/>
    <cellStyle name="40% - Accent6 2 2" xfId="885"/>
    <cellStyle name="40% - Accent6 2 2 2" xfId="5374"/>
    <cellStyle name="40% - Accent6 2 3" xfId="886"/>
    <cellStyle name="40% - Accent6 2 3 2" xfId="5375"/>
    <cellStyle name="40% - Accent6 2 4" xfId="5373"/>
    <cellStyle name="40% - Accent6 20" xfId="887"/>
    <cellStyle name="40% - Accent6 20 2" xfId="5376"/>
    <cellStyle name="40% - Accent6 21" xfId="888"/>
    <cellStyle name="40% - Accent6 21 2" xfId="5377"/>
    <cellStyle name="40% - Accent6 22" xfId="889"/>
    <cellStyle name="40% - Accent6 22 2" xfId="5378"/>
    <cellStyle name="40% - Accent6 23" xfId="890"/>
    <cellStyle name="40% - Accent6 23 2" xfId="5379"/>
    <cellStyle name="40% - Accent6 24" xfId="891"/>
    <cellStyle name="40% - Accent6 24 2" xfId="5380"/>
    <cellStyle name="40% - Accent6 25" xfId="892"/>
    <cellStyle name="40% - Accent6 25 2" xfId="5381"/>
    <cellStyle name="40% - Accent6 26" xfId="893"/>
    <cellStyle name="40% - Accent6 26 2" xfId="5382"/>
    <cellStyle name="40% - Accent6 27" xfId="894"/>
    <cellStyle name="40% - Accent6 27 2" xfId="5383"/>
    <cellStyle name="40% - Accent6 28" xfId="895"/>
    <cellStyle name="40% - Accent6 28 2" xfId="5384"/>
    <cellStyle name="40% - Accent6 29" xfId="896"/>
    <cellStyle name="40% - Accent6 29 2" xfId="5385"/>
    <cellStyle name="40% - Accent6 3" xfId="897"/>
    <cellStyle name="40% - Accent6 3 2" xfId="5386"/>
    <cellStyle name="40% - Accent6 30" xfId="898"/>
    <cellStyle name="40% - Accent6 30 2" xfId="5387"/>
    <cellStyle name="40% - Accent6 31" xfId="899"/>
    <cellStyle name="40% - Accent6 31 2" xfId="5388"/>
    <cellStyle name="40% - Accent6 32" xfId="900"/>
    <cellStyle name="40% - Accent6 32 2" xfId="5389"/>
    <cellStyle name="40% - Accent6 33" xfId="901"/>
    <cellStyle name="40% - Accent6 33 2" xfId="5390"/>
    <cellStyle name="40% - Accent6 34" xfId="902"/>
    <cellStyle name="40% - Accent6 34 2" xfId="5391"/>
    <cellStyle name="40% - Accent6 35" xfId="903"/>
    <cellStyle name="40% - Accent6 35 2" xfId="5392"/>
    <cellStyle name="40% - Accent6 36" xfId="904"/>
    <cellStyle name="40% - Accent6 36 2" xfId="5393"/>
    <cellStyle name="40% - Accent6 37" xfId="905"/>
    <cellStyle name="40% - Accent6 37 2" xfId="5394"/>
    <cellStyle name="40% - Accent6 38" xfId="906"/>
    <cellStyle name="40% - Accent6 38 2" xfId="5395"/>
    <cellStyle name="40% - Accent6 39" xfId="907"/>
    <cellStyle name="40% - Accent6 39 2" xfId="5396"/>
    <cellStyle name="40% - Accent6 4" xfId="908"/>
    <cellStyle name="40% - Accent6 4 2" xfId="5397"/>
    <cellStyle name="40% - Accent6 40" xfId="909"/>
    <cellStyle name="40% - Accent6 40 2" xfId="5398"/>
    <cellStyle name="40% - Accent6 41" xfId="910"/>
    <cellStyle name="40% - Accent6 41 2" xfId="5399"/>
    <cellStyle name="40% - Accent6 42" xfId="911"/>
    <cellStyle name="40% - Accent6 42 2" xfId="5400"/>
    <cellStyle name="40% - Accent6 43" xfId="912"/>
    <cellStyle name="40% - Accent6 43 2" xfId="5401"/>
    <cellStyle name="40% - Accent6 44" xfId="913"/>
    <cellStyle name="40% - Accent6 44 2" xfId="5402"/>
    <cellStyle name="40% - Accent6 45" xfId="914"/>
    <cellStyle name="40% - Accent6 45 2" xfId="5403"/>
    <cellStyle name="40% - Accent6 46" xfId="915"/>
    <cellStyle name="40% - Accent6 46 2" xfId="5404"/>
    <cellStyle name="40% - Accent6 47" xfId="916"/>
    <cellStyle name="40% - Accent6 47 2" xfId="5405"/>
    <cellStyle name="40% - Accent6 48" xfId="917"/>
    <cellStyle name="40% - Accent6 48 2" xfId="5406"/>
    <cellStyle name="40% - Accent6 49" xfId="918"/>
    <cellStyle name="40% - Accent6 49 2" xfId="5407"/>
    <cellStyle name="40% - Accent6 5" xfId="919"/>
    <cellStyle name="40% - Accent6 5 2" xfId="5408"/>
    <cellStyle name="40% - Accent6 50" xfId="920"/>
    <cellStyle name="40% - Accent6 50 2" xfId="5409"/>
    <cellStyle name="40% - Accent6 51" xfId="921"/>
    <cellStyle name="40% - Accent6 51 2" xfId="5410"/>
    <cellStyle name="40% - Accent6 52" xfId="922"/>
    <cellStyle name="40% - Accent6 52 2" xfId="5411"/>
    <cellStyle name="40% - Accent6 53" xfId="923"/>
    <cellStyle name="40% - Accent6 53 2" xfId="5412"/>
    <cellStyle name="40% - Accent6 54" xfId="924"/>
    <cellStyle name="40% - Accent6 54 2" xfId="5413"/>
    <cellStyle name="40% - Accent6 55" xfId="925"/>
    <cellStyle name="40% - Accent6 55 2" xfId="5414"/>
    <cellStyle name="40% - Accent6 56" xfId="926"/>
    <cellStyle name="40% - Accent6 56 2" xfId="5415"/>
    <cellStyle name="40% - Accent6 57" xfId="927"/>
    <cellStyle name="40% - Accent6 57 2" xfId="5416"/>
    <cellStyle name="40% - Accent6 58" xfId="928"/>
    <cellStyle name="40% - Accent6 58 2" xfId="5417"/>
    <cellStyle name="40% - Accent6 59" xfId="929"/>
    <cellStyle name="40% - Accent6 59 2" xfId="5418"/>
    <cellStyle name="40% - Accent6 6" xfId="930"/>
    <cellStyle name="40% - Accent6 6 2" xfId="5419"/>
    <cellStyle name="40% - Accent6 60" xfId="931"/>
    <cellStyle name="40% - Accent6 60 2" xfId="5420"/>
    <cellStyle name="40% - Accent6 61" xfId="932"/>
    <cellStyle name="40% - Accent6 61 2" xfId="5421"/>
    <cellStyle name="40% - Accent6 62" xfId="933"/>
    <cellStyle name="40% - Accent6 62 2" xfId="5422"/>
    <cellStyle name="40% - Accent6 63" xfId="934"/>
    <cellStyle name="40% - Accent6 63 2" xfId="5423"/>
    <cellStyle name="40% - Accent6 64" xfId="935"/>
    <cellStyle name="40% - Accent6 64 2" xfId="5424"/>
    <cellStyle name="40% - Accent6 65" xfId="936"/>
    <cellStyle name="40% - Accent6 65 2" xfId="5425"/>
    <cellStyle name="40% - Accent6 66" xfId="937"/>
    <cellStyle name="40% - Accent6 66 2" xfId="5426"/>
    <cellStyle name="40% - Accent6 67" xfId="938"/>
    <cellStyle name="40% - Accent6 67 2" xfId="5427"/>
    <cellStyle name="40% - Accent6 68" xfId="939"/>
    <cellStyle name="40% - Accent6 68 2" xfId="5428"/>
    <cellStyle name="40% - Accent6 69" xfId="940"/>
    <cellStyle name="40% - Accent6 69 2" xfId="5429"/>
    <cellStyle name="40% - Accent6 7" xfId="941"/>
    <cellStyle name="40% - Accent6 7 2" xfId="5430"/>
    <cellStyle name="40% - Accent6 70" xfId="942"/>
    <cellStyle name="40% - Accent6 70 2" xfId="5431"/>
    <cellStyle name="40% - Accent6 71" xfId="943"/>
    <cellStyle name="40% - Accent6 71 2" xfId="5432"/>
    <cellStyle name="40% - Accent6 72" xfId="944"/>
    <cellStyle name="40% - Accent6 72 2" xfId="5433"/>
    <cellStyle name="40% - Accent6 73" xfId="945"/>
    <cellStyle name="40% - Accent6 73 2" xfId="5434"/>
    <cellStyle name="40% - Accent6 74" xfId="946"/>
    <cellStyle name="40% - Accent6 74 2" xfId="5435"/>
    <cellStyle name="40% - Accent6 75" xfId="947"/>
    <cellStyle name="40% - Accent6 75 2" xfId="5436"/>
    <cellStyle name="40% - Accent6 76" xfId="948"/>
    <cellStyle name="40% - Accent6 76 2" xfId="5437"/>
    <cellStyle name="40% - Accent6 77" xfId="3794"/>
    <cellStyle name="40% - Accent6 78" xfId="5362"/>
    <cellStyle name="40% - Accent6 8" xfId="949"/>
    <cellStyle name="40% - Accent6 8 2" xfId="5438"/>
    <cellStyle name="40% - Accent6 9" xfId="950"/>
    <cellStyle name="40% - Accent6 9 2" xfId="5439"/>
    <cellStyle name="60% - Accent1" xfId="951" builtinId="32" customBuiltin="1"/>
    <cellStyle name="60% - Accent1 10" xfId="952"/>
    <cellStyle name="60% - Accent1 10 2" xfId="5441"/>
    <cellStyle name="60% - Accent1 11" xfId="953"/>
    <cellStyle name="60% - Accent1 11 2" xfId="5442"/>
    <cellStyle name="60% - Accent1 12" xfId="954"/>
    <cellStyle name="60% - Accent1 12 2" xfId="5443"/>
    <cellStyle name="60% - Accent1 13" xfId="955"/>
    <cellStyle name="60% - Accent1 13 2" xfId="5444"/>
    <cellStyle name="60% - Accent1 14" xfId="956"/>
    <cellStyle name="60% - Accent1 14 2" xfId="5445"/>
    <cellStyle name="60% - Accent1 15" xfId="957"/>
    <cellStyle name="60% - Accent1 15 2" xfId="5446"/>
    <cellStyle name="60% - Accent1 16" xfId="958"/>
    <cellStyle name="60% - Accent1 16 2" xfId="5447"/>
    <cellStyle name="60% - Accent1 17" xfId="959"/>
    <cellStyle name="60% - Accent1 17 2" xfId="5448"/>
    <cellStyle name="60% - Accent1 18" xfId="960"/>
    <cellStyle name="60% - Accent1 18 2" xfId="5449"/>
    <cellStyle name="60% - Accent1 19" xfId="961"/>
    <cellStyle name="60% - Accent1 19 2" xfId="5450"/>
    <cellStyle name="60% - Accent1 2" xfId="962"/>
    <cellStyle name="60% - Accent1 2 2" xfId="963"/>
    <cellStyle name="60% - Accent1 2 2 2" xfId="5452"/>
    <cellStyle name="60% - Accent1 2 3" xfId="964"/>
    <cellStyle name="60% - Accent1 2 3 2" xfId="5453"/>
    <cellStyle name="60% - Accent1 2 4" xfId="5451"/>
    <cellStyle name="60% - Accent1 20" xfId="965"/>
    <cellStyle name="60% - Accent1 20 2" xfId="5454"/>
    <cellStyle name="60% - Accent1 21" xfId="966"/>
    <cellStyle name="60% - Accent1 21 2" xfId="5455"/>
    <cellStyle name="60% - Accent1 22" xfId="967"/>
    <cellStyle name="60% - Accent1 22 2" xfId="5456"/>
    <cellStyle name="60% - Accent1 23" xfId="968"/>
    <cellStyle name="60% - Accent1 23 2" xfId="5457"/>
    <cellStyle name="60% - Accent1 24" xfId="969"/>
    <cellStyle name="60% - Accent1 24 2" xfId="5458"/>
    <cellStyle name="60% - Accent1 25" xfId="970"/>
    <cellStyle name="60% - Accent1 25 2" xfId="5459"/>
    <cellStyle name="60% - Accent1 26" xfId="971"/>
    <cellStyle name="60% - Accent1 26 2" xfId="5460"/>
    <cellStyle name="60% - Accent1 27" xfId="972"/>
    <cellStyle name="60% - Accent1 27 2" xfId="5461"/>
    <cellStyle name="60% - Accent1 28" xfId="973"/>
    <cellStyle name="60% - Accent1 28 2" xfId="5462"/>
    <cellStyle name="60% - Accent1 29" xfId="974"/>
    <cellStyle name="60% - Accent1 29 2" xfId="5463"/>
    <cellStyle name="60% - Accent1 3" xfId="975"/>
    <cellStyle name="60% - Accent1 3 2" xfId="5464"/>
    <cellStyle name="60% - Accent1 30" xfId="976"/>
    <cellStyle name="60% - Accent1 30 2" xfId="5465"/>
    <cellStyle name="60% - Accent1 31" xfId="977"/>
    <cellStyle name="60% - Accent1 31 2" xfId="5466"/>
    <cellStyle name="60% - Accent1 32" xfId="978"/>
    <cellStyle name="60% - Accent1 32 2" xfId="5467"/>
    <cellStyle name="60% - Accent1 33" xfId="979"/>
    <cellStyle name="60% - Accent1 33 2" xfId="5468"/>
    <cellStyle name="60% - Accent1 34" xfId="980"/>
    <cellStyle name="60% - Accent1 34 2" xfId="5469"/>
    <cellStyle name="60% - Accent1 35" xfId="981"/>
    <cellStyle name="60% - Accent1 35 2" xfId="5470"/>
    <cellStyle name="60% - Accent1 36" xfId="982"/>
    <cellStyle name="60% - Accent1 36 2" xfId="5471"/>
    <cellStyle name="60% - Accent1 37" xfId="983"/>
    <cellStyle name="60% - Accent1 37 2" xfId="5472"/>
    <cellStyle name="60% - Accent1 38" xfId="984"/>
    <cellStyle name="60% - Accent1 38 2" xfId="5473"/>
    <cellStyle name="60% - Accent1 39" xfId="985"/>
    <cellStyle name="60% - Accent1 39 2" xfId="5474"/>
    <cellStyle name="60% - Accent1 4" xfId="986"/>
    <cellStyle name="60% - Accent1 4 2" xfId="5475"/>
    <cellStyle name="60% - Accent1 40" xfId="987"/>
    <cellStyle name="60% - Accent1 40 2" xfId="5476"/>
    <cellStyle name="60% - Accent1 41" xfId="988"/>
    <cellStyle name="60% - Accent1 41 2" xfId="5477"/>
    <cellStyle name="60% - Accent1 42" xfId="989"/>
    <cellStyle name="60% - Accent1 42 2" xfId="5478"/>
    <cellStyle name="60% - Accent1 43" xfId="990"/>
    <cellStyle name="60% - Accent1 43 2" xfId="5479"/>
    <cellStyle name="60% - Accent1 44" xfId="991"/>
    <cellStyle name="60% - Accent1 44 2" xfId="5480"/>
    <cellStyle name="60% - Accent1 45" xfId="992"/>
    <cellStyle name="60% - Accent1 45 2" xfId="5481"/>
    <cellStyle name="60% - Accent1 46" xfId="993"/>
    <cellStyle name="60% - Accent1 46 2" xfId="5482"/>
    <cellStyle name="60% - Accent1 47" xfId="994"/>
    <cellStyle name="60% - Accent1 47 2" xfId="5483"/>
    <cellStyle name="60% - Accent1 48" xfId="995"/>
    <cellStyle name="60% - Accent1 48 2" xfId="5484"/>
    <cellStyle name="60% - Accent1 49" xfId="996"/>
    <cellStyle name="60% - Accent1 49 2" xfId="5485"/>
    <cellStyle name="60% - Accent1 5" xfId="997"/>
    <cellStyle name="60% - Accent1 5 2" xfId="5486"/>
    <cellStyle name="60% - Accent1 50" xfId="998"/>
    <cellStyle name="60% - Accent1 50 2" xfId="5487"/>
    <cellStyle name="60% - Accent1 51" xfId="999"/>
    <cellStyle name="60% - Accent1 51 2" xfId="5488"/>
    <cellStyle name="60% - Accent1 52" xfId="1000"/>
    <cellStyle name="60% - Accent1 52 2" xfId="5489"/>
    <cellStyle name="60% - Accent1 53" xfId="1001"/>
    <cellStyle name="60% - Accent1 53 2" xfId="5490"/>
    <cellStyle name="60% - Accent1 54" xfId="1002"/>
    <cellStyle name="60% - Accent1 54 2" xfId="5491"/>
    <cellStyle name="60% - Accent1 55" xfId="1003"/>
    <cellStyle name="60% - Accent1 55 2" xfId="5492"/>
    <cellStyle name="60% - Accent1 56" xfId="1004"/>
    <cellStyle name="60% - Accent1 56 2" xfId="5493"/>
    <cellStyle name="60% - Accent1 57" xfId="1005"/>
    <cellStyle name="60% - Accent1 57 2" xfId="5494"/>
    <cellStyle name="60% - Accent1 58" xfId="1006"/>
    <cellStyle name="60% - Accent1 58 2" xfId="5495"/>
    <cellStyle name="60% - Accent1 59" xfId="1007"/>
    <cellStyle name="60% - Accent1 59 2" xfId="5496"/>
    <cellStyle name="60% - Accent1 6" xfId="1008"/>
    <cellStyle name="60% - Accent1 6 2" xfId="5497"/>
    <cellStyle name="60% - Accent1 60" xfId="1009"/>
    <cellStyle name="60% - Accent1 60 2" xfId="5498"/>
    <cellStyle name="60% - Accent1 61" xfId="1010"/>
    <cellStyle name="60% - Accent1 61 2" xfId="5499"/>
    <cellStyle name="60% - Accent1 62" xfId="1011"/>
    <cellStyle name="60% - Accent1 62 2" xfId="5500"/>
    <cellStyle name="60% - Accent1 63" xfId="1012"/>
    <cellStyle name="60% - Accent1 63 2" xfId="5501"/>
    <cellStyle name="60% - Accent1 64" xfId="1013"/>
    <cellStyle name="60% - Accent1 64 2" xfId="5502"/>
    <cellStyle name="60% - Accent1 65" xfId="1014"/>
    <cellStyle name="60% - Accent1 65 2" xfId="5503"/>
    <cellStyle name="60% - Accent1 66" xfId="1015"/>
    <cellStyle name="60% - Accent1 66 2" xfId="5504"/>
    <cellStyle name="60% - Accent1 67" xfId="1016"/>
    <cellStyle name="60% - Accent1 67 2" xfId="5505"/>
    <cellStyle name="60% - Accent1 68" xfId="1017"/>
    <cellStyle name="60% - Accent1 68 2" xfId="5506"/>
    <cellStyle name="60% - Accent1 69" xfId="1018"/>
    <cellStyle name="60% - Accent1 69 2" xfId="5507"/>
    <cellStyle name="60% - Accent1 7" xfId="1019"/>
    <cellStyle name="60% - Accent1 7 2" xfId="5508"/>
    <cellStyle name="60% - Accent1 70" xfId="1020"/>
    <cellStyle name="60% - Accent1 70 2" xfId="5509"/>
    <cellStyle name="60% - Accent1 71" xfId="1021"/>
    <cellStyle name="60% - Accent1 71 2" xfId="5510"/>
    <cellStyle name="60% - Accent1 72" xfId="1022"/>
    <cellStyle name="60% - Accent1 72 2" xfId="5511"/>
    <cellStyle name="60% - Accent1 73" xfId="1023"/>
    <cellStyle name="60% - Accent1 73 2" xfId="5512"/>
    <cellStyle name="60% - Accent1 74" xfId="1024"/>
    <cellStyle name="60% - Accent1 74 2" xfId="5513"/>
    <cellStyle name="60% - Accent1 75" xfId="1025"/>
    <cellStyle name="60% - Accent1 75 2" xfId="5514"/>
    <cellStyle name="60% - Accent1 76" xfId="1026"/>
    <cellStyle name="60% - Accent1 76 2" xfId="5515"/>
    <cellStyle name="60% - Accent1 77" xfId="3795"/>
    <cellStyle name="60% - Accent1 78" xfId="5440"/>
    <cellStyle name="60% - Accent1 8" xfId="1027"/>
    <cellStyle name="60% - Accent1 8 2" xfId="5516"/>
    <cellStyle name="60% - Accent1 9" xfId="1028"/>
    <cellStyle name="60% - Accent1 9 2" xfId="5517"/>
    <cellStyle name="60% - Accent2" xfId="1029" builtinId="36" customBuiltin="1"/>
    <cellStyle name="60% - Accent2 10" xfId="1030"/>
    <cellStyle name="60% - Accent2 10 2" xfId="5519"/>
    <cellStyle name="60% - Accent2 11" xfId="1031"/>
    <cellStyle name="60% - Accent2 11 2" xfId="5520"/>
    <cellStyle name="60% - Accent2 12" xfId="1032"/>
    <cellStyle name="60% - Accent2 12 2" xfId="5521"/>
    <cellStyle name="60% - Accent2 13" xfId="1033"/>
    <cellStyle name="60% - Accent2 13 2" xfId="5522"/>
    <cellStyle name="60% - Accent2 14" xfId="1034"/>
    <cellStyle name="60% - Accent2 14 2" xfId="5523"/>
    <cellStyle name="60% - Accent2 15" xfId="1035"/>
    <cellStyle name="60% - Accent2 15 2" xfId="5524"/>
    <cellStyle name="60% - Accent2 16" xfId="1036"/>
    <cellStyle name="60% - Accent2 16 2" xfId="5525"/>
    <cellStyle name="60% - Accent2 17" xfId="1037"/>
    <cellStyle name="60% - Accent2 17 2" xfId="5526"/>
    <cellStyle name="60% - Accent2 18" xfId="1038"/>
    <cellStyle name="60% - Accent2 18 2" xfId="5527"/>
    <cellStyle name="60% - Accent2 19" xfId="1039"/>
    <cellStyle name="60% - Accent2 19 2" xfId="5528"/>
    <cellStyle name="60% - Accent2 2" xfId="1040"/>
    <cellStyle name="60% - Accent2 2 2" xfId="1041"/>
    <cellStyle name="60% - Accent2 2 2 2" xfId="5530"/>
    <cellStyle name="60% - Accent2 2 3" xfId="1042"/>
    <cellStyle name="60% - Accent2 2 3 2" xfId="5531"/>
    <cellStyle name="60% - Accent2 2 4" xfId="5529"/>
    <cellStyle name="60% - Accent2 20" xfId="1043"/>
    <cellStyle name="60% - Accent2 20 2" xfId="5532"/>
    <cellStyle name="60% - Accent2 21" xfId="1044"/>
    <cellStyle name="60% - Accent2 21 2" xfId="5533"/>
    <cellStyle name="60% - Accent2 22" xfId="1045"/>
    <cellStyle name="60% - Accent2 22 2" xfId="5534"/>
    <cellStyle name="60% - Accent2 23" xfId="1046"/>
    <cellStyle name="60% - Accent2 23 2" xfId="5535"/>
    <cellStyle name="60% - Accent2 24" xfId="1047"/>
    <cellStyle name="60% - Accent2 24 2" xfId="5536"/>
    <cellStyle name="60% - Accent2 25" xfId="1048"/>
    <cellStyle name="60% - Accent2 25 2" xfId="5537"/>
    <cellStyle name="60% - Accent2 26" xfId="1049"/>
    <cellStyle name="60% - Accent2 26 2" xfId="5538"/>
    <cellStyle name="60% - Accent2 27" xfId="1050"/>
    <cellStyle name="60% - Accent2 27 2" xfId="5539"/>
    <cellStyle name="60% - Accent2 28" xfId="1051"/>
    <cellStyle name="60% - Accent2 28 2" xfId="5540"/>
    <cellStyle name="60% - Accent2 29" xfId="1052"/>
    <cellStyle name="60% - Accent2 29 2" xfId="5541"/>
    <cellStyle name="60% - Accent2 3" xfId="1053"/>
    <cellStyle name="60% - Accent2 3 2" xfId="5542"/>
    <cellStyle name="60% - Accent2 30" xfId="1054"/>
    <cellStyle name="60% - Accent2 30 2" xfId="5543"/>
    <cellStyle name="60% - Accent2 31" xfId="1055"/>
    <cellStyle name="60% - Accent2 31 2" xfId="5544"/>
    <cellStyle name="60% - Accent2 32" xfId="1056"/>
    <cellStyle name="60% - Accent2 32 2" xfId="5545"/>
    <cellStyle name="60% - Accent2 33" xfId="1057"/>
    <cellStyle name="60% - Accent2 33 2" xfId="5546"/>
    <cellStyle name="60% - Accent2 34" xfId="1058"/>
    <cellStyle name="60% - Accent2 34 2" xfId="5547"/>
    <cellStyle name="60% - Accent2 35" xfId="1059"/>
    <cellStyle name="60% - Accent2 35 2" xfId="5548"/>
    <cellStyle name="60% - Accent2 36" xfId="1060"/>
    <cellStyle name="60% - Accent2 36 2" xfId="5549"/>
    <cellStyle name="60% - Accent2 37" xfId="1061"/>
    <cellStyle name="60% - Accent2 37 2" xfId="5550"/>
    <cellStyle name="60% - Accent2 38" xfId="1062"/>
    <cellStyle name="60% - Accent2 38 2" xfId="5551"/>
    <cellStyle name="60% - Accent2 39" xfId="1063"/>
    <cellStyle name="60% - Accent2 39 2" xfId="5552"/>
    <cellStyle name="60% - Accent2 4" xfId="1064"/>
    <cellStyle name="60% - Accent2 4 2" xfId="5553"/>
    <cellStyle name="60% - Accent2 40" xfId="1065"/>
    <cellStyle name="60% - Accent2 40 2" xfId="5554"/>
    <cellStyle name="60% - Accent2 41" xfId="1066"/>
    <cellStyle name="60% - Accent2 41 2" xfId="5555"/>
    <cellStyle name="60% - Accent2 42" xfId="1067"/>
    <cellStyle name="60% - Accent2 42 2" xfId="5556"/>
    <cellStyle name="60% - Accent2 43" xfId="1068"/>
    <cellStyle name="60% - Accent2 43 2" xfId="5557"/>
    <cellStyle name="60% - Accent2 44" xfId="1069"/>
    <cellStyle name="60% - Accent2 44 2" xfId="5558"/>
    <cellStyle name="60% - Accent2 45" xfId="1070"/>
    <cellStyle name="60% - Accent2 45 2" xfId="5559"/>
    <cellStyle name="60% - Accent2 46" xfId="1071"/>
    <cellStyle name="60% - Accent2 46 2" xfId="5560"/>
    <cellStyle name="60% - Accent2 47" xfId="1072"/>
    <cellStyle name="60% - Accent2 47 2" xfId="5561"/>
    <cellStyle name="60% - Accent2 48" xfId="1073"/>
    <cellStyle name="60% - Accent2 48 2" xfId="5562"/>
    <cellStyle name="60% - Accent2 49" xfId="1074"/>
    <cellStyle name="60% - Accent2 49 2" xfId="5563"/>
    <cellStyle name="60% - Accent2 5" xfId="1075"/>
    <cellStyle name="60% - Accent2 5 2" xfId="5564"/>
    <cellStyle name="60% - Accent2 50" xfId="1076"/>
    <cellStyle name="60% - Accent2 50 2" xfId="5565"/>
    <cellStyle name="60% - Accent2 51" xfId="1077"/>
    <cellStyle name="60% - Accent2 51 2" xfId="5566"/>
    <cellStyle name="60% - Accent2 52" xfId="1078"/>
    <cellStyle name="60% - Accent2 52 2" xfId="5567"/>
    <cellStyle name="60% - Accent2 53" xfId="1079"/>
    <cellStyle name="60% - Accent2 53 2" xfId="5568"/>
    <cellStyle name="60% - Accent2 54" xfId="1080"/>
    <cellStyle name="60% - Accent2 54 2" xfId="5569"/>
    <cellStyle name="60% - Accent2 55" xfId="1081"/>
    <cellStyle name="60% - Accent2 55 2" xfId="5570"/>
    <cellStyle name="60% - Accent2 56" xfId="1082"/>
    <cellStyle name="60% - Accent2 56 2" xfId="5571"/>
    <cellStyle name="60% - Accent2 57" xfId="1083"/>
    <cellStyle name="60% - Accent2 57 2" xfId="5572"/>
    <cellStyle name="60% - Accent2 58" xfId="1084"/>
    <cellStyle name="60% - Accent2 58 2" xfId="5573"/>
    <cellStyle name="60% - Accent2 59" xfId="1085"/>
    <cellStyle name="60% - Accent2 59 2" xfId="5574"/>
    <cellStyle name="60% - Accent2 6" xfId="1086"/>
    <cellStyle name="60% - Accent2 6 2" xfId="5575"/>
    <cellStyle name="60% - Accent2 60" xfId="1087"/>
    <cellStyle name="60% - Accent2 60 2" xfId="5576"/>
    <cellStyle name="60% - Accent2 61" xfId="1088"/>
    <cellStyle name="60% - Accent2 61 2" xfId="5577"/>
    <cellStyle name="60% - Accent2 62" xfId="1089"/>
    <cellStyle name="60% - Accent2 62 2" xfId="5578"/>
    <cellStyle name="60% - Accent2 63" xfId="1090"/>
    <cellStyle name="60% - Accent2 63 2" xfId="5579"/>
    <cellStyle name="60% - Accent2 64" xfId="1091"/>
    <cellStyle name="60% - Accent2 64 2" xfId="5580"/>
    <cellStyle name="60% - Accent2 65" xfId="1092"/>
    <cellStyle name="60% - Accent2 65 2" xfId="5581"/>
    <cellStyle name="60% - Accent2 66" xfId="1093"/>
    <cellStyle name="60% - Accent2 66 2" xfId="5582"/>
    <cellStyle name="60% - Accent2 67" xfId="1094"/>
    <cellStyle name="60% - Accent2 67 2" xfId="5583"/>
    <cellStyle name="60% - Accent2 68" xfId="1095"/>
    <cellStyle name="60% - Accent2 68 2" xfId="5584"/>
    <cellStyle name="60% - Accent2 69" xfId="1096"/>
    <cellStyle name="60% - Accent2 69 2" xfId="5585"/>
    <cellStyle name="60% - Accent2 7" xfId="1097"/>
    <cellStyle name="60% - Accent2 7 2" xfId="5586"/>
    <cellStyle name="60% - Accent2 70" xfId="1098"/>
    <cellStyle name="60% - Accent2 70 2" xfId="5587"/>
    <cellStyle name="60% - Accent2 71" xfId="1099"/>
    <cellStyle name="60% - Accent2 71 2" xfId="5588"/>
    <cellStyle name="60% - Accent2 72" xfId="1100"/>
    <cellStyle name="60% - Accent2 72 2" xfId="5589"/>
    <cellStyle name="60% - Accent2 73" xfId="1101"/>
    <cellStyle name="60% - Accent2 73 2" xfId="5590"/>
    <cellStyle name="60% - Accent2 74" xfId="1102"/>
    <cellStyle name="60% - Accent2 74 2" xfId="5591"/>
    <cellStyle name="60% - Accent2 75" xfId="1103"/>
    <cellStyle name="60% - Accent2 75 2" xfId="5592"/>
    <cellStyle name="60% - Accent2 76" xfId="1104"/>
    <cellStyle name="60% - Accent2 76 2" xfId="5593"/>
    <cellStyle name="60% - Accent2 77" xfId="3796"/>
    <cellStyle name="60% - Accent2 78" xfId="5518"/>
    <cellStyle name="60% - Accent2 8" xfId="1105"/>
    <cellStyle name="60% - Accent2 8 2" xfId="5594"/>
    <cellStyle name="60% - Accent2 9" xfId="1106"/>
    <cellStyle name="60% - Accent2 9 2" xfId="5595"/>
    <cellStyle name="60% - Accent3" xfId="1107" builtinId="40" customBuiltin="1"/>
    <cellStyle name="60% - Accent3 10" xfId="1108"/>
    <cellStyle name="60% - Accent3 10 2" xfId="5597"/>
    <cellStyle name="60% - Accent3 11" xfId="1109"/>
    <cellStyle name="60% - Accent3 11 2" xfId="5598"/>
    <cellStyle name="60% - Accent3 12" xfId="1110"/>
    <cellStyle name="60% - Accent3 12 2" xfId="5599"/>
    <cellStyle name="60% - Accent3 13" xfId="1111"/>
    <cellStyle name="60% - Accent3 13 2" xfId="5600"/>
    <cellStyle name="60% - Accent3 14" xfId="1112"/>
    <cellStyle name="60% - Accent3 14 2" xfId="5601"/>
    <cellStyle name="60% - Accent3 15" xfId="1113"/>
    <cellStyle name="60% - Accent3 15 2" xfId="5602"/>
    <cellStyle name="60% - Accent3 16" xfId="1114"/>
    <cellStyle name="60% - Accent3 16 2" xfId="5603"/>
    <cellStyle name="60% - Accent3 17" xfId="1115"/>
    <cellStyle name="60% - Accent3 17 2" xfId="5604"/>
    <cellStyle name="60% - Accent3 18" xfId="1116"/>
    <cellStyle name="60% - Accent3 18 2" xfId="5605"/>
    <cellStyle name="60% - Accent3 19" xfId="1117"/>
    <cellStyle name="60% - Accent3 19 2" xfId="5606"/>
    <cellStyle name="60% - Accent3 2" xfId="1118"/>
    <cellStyle name="60% - Accent3 2 2" xfId="1119"/>
    <cellStyle name="60% - Accent3 2 2 2" xfId="5608"/>
    <cellStyle name="60% - Accent3 2 3" xfId="1120"/>
    <cellStyle name="60% - Accent3 2 3 2" xfId="5609"/>
    <cellStyle name="60% - Accent3 2 4" xfId="5607"/>
    <cellStyle name="60% - Accent3 20" xfId="1121"/>
    <cellStyle name="60% - Accent3 20 2" xfId="5610"/>
    <cellStyle name="60% - Accent3 21" xfId="1122"/>
    <cellStyle name="60% - Accent3 21 2" xfId="5611"/>
    <cellStyle name="60% - Accent3 22" xfId="1123"/>
    <cellStyle name="60% - Accent3 22 2" xfId="5612"/>
    <cellStyle name="60% - Accent3 23" xfId="1124"/>
    <cellStyle name="60% - Accent3 23 2" xfId="5613"/>
    <cellStyle name="60% - Accent3 24" xfId="1125"/>
    <cellStyle name="60% - Accent3 24 2" xfId="5614"/>
    <cellStyle name="60% - Accent3 25" xfId="1126"/>
    <cellStyle name="60% - Accent3 25 2" xfId="5615"/>
    <cellStyle name="60% - Accent3 26" xfId="1127"/>
    <cellStyle name="60% - Accent3 26 2" xfId="5616"/>
    <cellStyle name="60% - Accent3 27" xfId="1128"/>
    <cellStyle name="60% - Accent3 27 2" xfId="5617"/>
    <cellStyle name="60% - Accent3 28" xfId="1129"/>
    <cellStyle name="60% - Accent3 28 2" xfId="5618"/>
    <cellStyle name="60% - Accent3 29" xfId="1130"/>
    <cellStyle name="60% - Accent3 29 2" xfId="5619"/>
    <cellStyle name="60% - Accent3 3" xfId="1131"/>
    <cellStyle name="60% - Accent3 3 2" xfId="5620"/>
    <cellStyle name="60% - Accent3 30" xfId="1132"/>
    <cellStyle name="60% - Accent3 30 2" xfId="5621"/>
    <cellStyle name="60% - Accent3 31" xfId="1133"/>
    <cellStyle name="60% - Accent3 31 2" xfId="5622"/>
    <cellStyle name="60% - Accent3 32" xfId="1134"/>
    <cellStyle name="60% - Accent3 32 2" xfId="5623"/>
    <cellStyle name="60% - Accent3 33" xfId="1135"/>
    <cellStyle name="60% - Accent3 33 2" xfId="5624"/>
    <cellStyle name="60% - Accent3 34" xfId="1136"/>
    <cellStyle name="60% - Accent3 34 2" xfId="5625"/>
    <cellStyle name="60% - Accent3 35" xfId="1137"/>
    <cellStyle name="60% - Accent3 35 2" xfId="5626"/>
    <cellStyle name="60% - Accent3 36" xfId="1138"/>
    <cellStyle name="60% - Accent3 36 2" xfId="5627"/>
    <cellStyle name="60% - Accent3 37" xfId="1139"/>
    <cellStyle name="60% - Accent3 37 2" xfId="5628"/>
    <cellStyle name="60% - Accent3 38" xfId="1140"/>
    <cellStyle name="60% - Accent3 38 2" xfId="5629"/>
    <cellStyle name="60% - Accent3 39" xfId="1141"/>
    <cellStyle name="60% - Accent3 39 2" xfId="5630"/>
    <cellStyle name="60% - Accent3 4" xfId="1142"/>
    <cellStyle name="60% - Accent3 4 2" xfId="5631"/>
    <cellStyle name="60% - Accent3 40" xfId="1143"/>
    <cellStyle name="60% - Accent3 40 2" xfId="5632"/>
    <cellStyle name="60% - Accent3 41" xfId="1144"/>
    <cellStyle name="60% - Accent3 41 2" xfId="5633"/>
    <cellStyle name="60% - Accent3 42" xfId="1145"/>
    <cellStyle name="60% - Accent3 42 2" xfId="5634"/>
    <cellStyle name="60% - Accent3 43" xfId="1146"/>
    <cellStyle name="60% - Accent3 43 2" xfId="5635"/>
    <cellStyle name="60% - Accent3 44" xfId="1147"/>
    <cellStyle name="60% - Accent3 44 2" xfId="5636"/>
    <cellStyle name="60% - Accent3 45" xfId="1148"/>
    <cellStyle name="60% - Accent3 45 2" xfId="5637"/>
    <cellStyle name="60% - Accent3 46" xfId="1149"/>
    <cellStyle name="60% - Accent3 46 2" xfId="5638"/>
    <cellStyle name="60% - Accent3 47" xfId="1150"/>
    <cellStyle name="60% - Accent3 47 2" xfId="5639"/>
    <cellStyle name="60% - Accent3 48" xfId="1151"/>
    <cellStyle name="60% - Accent3 48 2" xfId="5640"/>
    <cellStyle name="60% - Accent3 49" xfId="1152"/>
    <cellStyle name="60% - Accent3 49 2" xfId="5641"/>
    <cellStyle name="60% - Accent3 5" xfId="1153"/>
    <cellStyle name="60% - Accent3 5 2" xfId="5642"/>
    <cellStyle name="60% - Accent3 50" xfId="1154"/>
    <cellStyle name="60% - Accent3 50 2" xfId="5643"/>
    <cellStyle name="60% - Accent3 51" xfId="1155"/>
    <cellStyle name="60% - Accent3 51 2" xfId="5644"/>
    <cellStyle name="60% - Accent3 52" xfId="1156"/>
    <cellStyle name="60% - Accent3 52 2" xfId="5645"/>
    <cellStyle name="60% - Accent3 53" xfId="1157"/>
    <cellStyle name="60% - Accent3 53 2" xfId="5646"/>
    <cellStyle name="60% - Accent3 54" xfId="1158"/>
    <cellStyle name="60% - Accent3 54 2" xfId="5647"/>
    <cellStyle name="60% - Accent3 55" xfId="1159"/>
    <cellStyle name="60% - Accent3 55 2" xfId="5648"/>
    <cellStyle name="60% - Accent3 56" xfId="1160"/>
    <cellStyle name="60% - Accent3 56 2" xfId="5649"/>
    <cellStyle name="60% - Accent3 57" xfId="1161"/>
    <cellStyle name="60% - Accent3 57 2" xfId="5650"/>
    <cellStyle name="60% - Accent3 58" xfId="1162"/>
    <cellStyle name="60% - Accent3 58 2" xfId="5651"/>
    <cellStyle name="60% - Accent3 59" xfId="1163"/>
    <cellStyle name="60% - Accent3 59 2" xfId="5652"/>
    <cellStyle name="60% - Accent3 6" xfId="1164"/>
    <cellStyle name="60% - Accent3 6 2" xfId="5653"/>
    <cellStyle name="60% - Accent3 60" xfId="1165"/>
    <cellStyle name="60% - Accent3 60 2" xfId="5654"/>
    <cellStyle name="60% - Accent3 61" xfId="1166"/>
    <cellStyle name="60% - Accent3 61 2" xfId="5655"/>
    <cellStyle name="60% - Accent3 62" xfId="1167"/>
    <cellStyle name="60% - Accent3 62 2" xfId="5656"/>
    <cellStyle name="60% - Accent3 63" xfId="1168"/>
    <cellStyle name="60% - Accent3 63 2" xfId="5657"/>
    <cellStyle name="60% - Accent3 64" xfId="1169"/>
    <cellStyle name="60% - Accent3 64 2" xfId="5658"/>
    <cellStyle name="60% - Accent3 65" xfId="1170"/>
    <cellStyle name="60% - Accent3 65 2" xfId="5659"/>
    <cellStyle name="60% - Accent3 66" xfId="1171"/>
    <cellStyle name="60% - Accent3 66 2" xfId="5660"/>
    <cellStyle name="60% - Accent3 67" xfId="1172"/>
    <cellStyle name="60% - Accent3 67 2" xfId="5661"/>
    <cellStyle name="60% - Accent3 68" xfId="1173"/>
    <cellStyle name="60% - Accent3 68 2" xfId="5662"/>
    <cellStyle name="60% - Accent3 69" xfId="1174"/>
    <cellStyle name="60% - Accent3 69 2" xfId="5663"/>
    <cellStyle name="60% - Accent3 7" xfId="1175"/>
    <cellStyle name="60% - Accent3 7 2" xfId="5664"/>
    <cellStyle name="60% - Accent3 70" xfId="1176"/>
    <cellStyle name="60% - Accent3 70 2" xfId="5665"/>
    <cellStyle name="60% - Accent3 71" xfId="1177"/>
    <cellStyle name="60% - Accent3 71 2" xfId="5666"/>
    <cellStyle name="60% - Accent3 72" xfId="1178"/>
    <cellStyle name="60% - Accent3 72 2" xfId="5667"/>
    <cellStyle name="60% - Accent3 73" xfId="1179"/>
    <cellStyle name="60% - Accent3 73 2" xfId="5668"/>
    <cellStyle name="60% - Accent3 74" xfId="1180"/>
    <cellStyle name="60% - Accent3 74 2" xfId="5669"/>
    <cellStyle name="60% - Accent3 75" xfId="1181"/>
    <cellStyle name="60% - Accent3 75 2" xfId="5670"/>
    <cellStyle name="60% - Accent3 76" xfId="1182"/>
    <cellStyle name="60% - Accent3 76 2" xfId="5671"/>
    <cellStyle name="60% - Accent3 77" xfId="3797"/>
    <cellStyle name="60% - Accent3 78" xfId="5596"/>
    <cellStyle name="60% - Accent3 8" xfId="1183"/>
    <cellStyle name="60% - Accent3 8 2" xfId="5672"/>
    <cellStyle name="60% - Accent3 9" xfId="1184"/>
    <cellStyle name="60% - Accent3 9 2" xfId="5673"/>
    <cellStyle name="60% - Accent4" xfId="1185" builtinId="44" customBuiltin="1"/>
    <cellStyle name="60% - Accent4 10" xfId="1186"/>
    <cellStyle name="60% - Accent4 10 2" xfId="5675"/>
    <cellStyle name="60% - Accent4 11" xfId="1187"/>
    <cellStyle name="60% - Accent4 11 2" xfId="5676"/>
    <cellStyle name="60% - Accent4 12" xfId="1188"/>
    <cellStyle name="60% - Accent4 12 2" xfId="5677"/>
    <cellStyle name="60% - Accent4 13" xfId="1189"/>
    <cellStyle name="60% - Accent4 13 2" xfId="5678"/>
    <cellStyle name="60% - Accent4 14" xfId="1190"/>
    <cellStyle name="60% - Accent4 14 2" xfId="5679"/>
    <cellStyle name="60% - Accent4 15" xfId="1191"/>
    <cellStyle name="60% - Accent4 15 2" xfId="5680"/>
    <cellStyle name="60% - Accent4 16" xfId="1192"/>
    <cellStyle name="60% - Accent4 16 2" xfId="5681"/>
    <cellStyle name="60% - Accent4 17" xfId="1193"/>
    <cellStyle name="60% - Accent4 17 2" xfId="5682"/>
    <cellStyle name="60% - Accent4 18" xfId="1194"/>
    <cellStyle name="60% - Accent4 18 2" xfId="5683"/>
    <cellStyle name="60% - Accent4 19" xfId="1195"/>
    <cellStyle name="60% - Accent4 19 2" xfId="5684"/>
    <cellStyle name="60% - Accent4 2" xfId="1196"/>
    <cellStyle name="60% - Accent4 2 2" xfId="1197"/>
    <cellStyle name="60% - Accent4 2 2 2" xfId="5686"/>
    <cellStyle name="60% - Accent4 2 3" xfId="1198"/>
    <cellStyle name="60% - Accent4 2 3 2" xfId="5687"/>
    <cellStyle name="60% - Accent4 2 4" xfId="5685"/>
    <cellStyle name="60% - Accent4 20" xfId="1199"/>
    <cellStyle name="60% - Accent4 20 2" xfId="5688"/>
    <cellStyle name="60% - Accent4 21" xfId="1200"/>
    <cellStyle name="60% - Accent4 21 2" xfId="5689"/>
    <cellStyle name="60% - Accent4 22" xfId="1201"/>
    <cellStyle name="60% - Accent4 22 2" xfId="5690"/>
    <cellStyle name="60% - Accent4 23" xfId="1202"/>
    <cellStyle name="60% - Accent4 23 2" xfId="5691"/>
    <cellStyle name="60% - Accent4 24" xfId="1203"/>
    <cellStyle name="60% - Accent4 24 2" xfId="5692"/>
    <cellStyle name="60% - Accent4 25" xfId="1204"/>
    <cellStyle name="60% - Accent4 25 2" xfId="5693"/>
    <cellStyle name="60% - Accent4 26" xfId="1205"/>
    <cellStyle name="60% - Accent4 26 2" xfId="5694"/>
    <cellStyle name="60% - Accent4 27" xfId="1206"/>
    <cellStyle name="60% - Accent4 27 2" xfId="5695"/>
    <cellStyle name="60% - Accent4 28" xfId="1207"/>
    <cellStyle name="60% - Accent4 28 2" xfId="5696"/>
    <cellStyle name="60% - Accent4 29" xfId="1208"/>
    <cellStyle name="60% - Accent4 29 2" xfId="5697"/>
    <cellStyle name="60% - Accent4 3" xfId="1209"/>
    <cellStyle name="60% - Accent4 3 2" xfId="5698"/>
    <cellStyle name="60% - Accent4 30" xfId="1210"/>
    <cellStyle name="60% - Accent4 30 2" xfId="5699"/>
    <cellStyle name="60% - Accent4 31" xfId="1211"/>
    <cellStyle name="60% - Accent4 31 2" xfId="5700"/>
    <cellStyle name="60% - Accent4 32" xfId="1212"/>
    <cellStyle name="60% - Accent4 32 2" xfId="5701"/>
    <cellStyle name="60% - Accent4 33" xfId="1213"/>
    <cellStyle name="60% - Accent4 33 2" xfId="5702"/>
    <cellStyle name="60% - Accent4 34" xfId="1214"/>
    <cellStyle name="60% - Accent4 34 2" xfId="5703"/>
    <cellStyle name="60% - Accent4 35" xfId="1215"/>
    <cellStyle name="60% - Accent4 35 2" xfId="5704"/>
    <cellStyle name="60% - Accent4 36" xfId="1216"/>
    <cellStyle name="60% - Accent4 36 2" xfId="5705"/>
    <cellStyle name="60% - Accent4 37" xfId="1217"/>
    <cellStyle name="60% - Accent4 37 2" xfId="5706"/>
    <cellStyle name="60% - Accent4 38" xfId="1218"/>
    <cellStyle name="60% - Accent4 38 2" xfId="5707"/>
    <cellStyle name="60% - Accent4 39" xfId="1219"/>
    <cellStyle name="60% - Accent4 39 2" xfId="5708"/>
    <cellStyle name="60% - Accent4 4" xfId="1220"/>
    <cellStyle name="60% - Accent4 4 2" xfId="5709"/>
    <cellStyle name="60% - Accent4 40" xfId="1221"/>
    <cellStyle name="60% - Accent4 40 2" xfId="5710"/>
    <cellStyle name="60% - Accent4 41" xfId="1222"/>
    <cellStyle name="60% - Accent4 41 2" xfId="5711"/>
    <cellStyle name="60% - Accent4 42" xfId="1223"/>
    <cellStyle name="60% - Accent4 42 2" xfId="5712"/>
    <cellStyle name="60% - Accent4 43" xfId="1224"/>
    <cellStyle name="60% - Accent4 43 2" xfId="5713"/>
    <cellStyle name="60% - Accent4 44" xfId="1225"/>
    <cellStyle name="60% - Accent4 44 2" xfId="5714"/>
    <cellStyle name="60% - Accent4 45" xfId="1226"/>
    <cellStyle name="60% - Accent4 45 2" xfId="5715"/>
    <cellStyle name="60% - Accent4 46" xfId="1227"/>
    <cellStyle name="60% - Accent4 46 2" xfId="5716"/>
    <cellStyle name="60% - Accent4 47" xfId="1228"/>
    <cellStyle name="60% - Accent4 47 2" xfId="5717"/>
    <cellStyle name="60% - Accent4 48" xfId="1229"/>
    <cellStyle name="60% - Accent4 48 2" xfId="5718"/>
    <cellStyle name="60% - Accent4 49" xfId="1230"/>
    <cellStyle name="60% - Accent4 49 2" xfId="5719"/>
    <cellStyle name="60% - Accent4 5" xfId="1231"/>
    <cellStyle name="60% - Accent4 5 2" xfId="5720"/>
    <cellStyle name="60% - Accent4 50" xfId="1232"/>
    <cellStyle name="60% - Accent4 50 2" xfId="5721"/>
    <cellStyle name="60% - Accent4 51" xfId="1233"/>
    <cellStyle name="60% - Accent4 51 2" xfId="5722"/>
    <cellStyle name="60% - Accent4 52" xfId="1234"/>
    <cellStyle name="60% - Accent4 52 2" xfId="5723"/>
    <cellStyle name="60% - Accent4 53" xfId="1235"/>
    <cellStyle name="60% - Accent4 53 2" xfId="5724"/>
    <cellStyle name="60% - Accent4 54" xfId="1236"/>
    <cellStyle name="60% - Accent4 54 2" xfId="5725"/>
    <cellStyle name="60% - Accent4 55" xfId="1237"/>
    <cellStyle name="60% - Accent4 55 2" xfId="5726"/>
    <cellStyle name="60% - Accent4 56" xfId="1238"/>
    <cellStyle name="60% - Accent4 56 2" xfId="5727"/>
    <cellStyle name="60% - Accent4 57" xfId="1239"/>
    <cellStyle name="60% - Accent4 57 2" xfId="5728"/>
    <cellStyle name="60% - Accent4 58" xfId="1240"/>
    <cellStyle name="60% - Accent4 58 2" xfId="5729"/>
    <cellStyle name="60% - Accent4 59" xfId="1241"/>
    <cellStyle name="60% - Accent4 59 2" xfId="5730"/>
    <cellStyle name="60% - Accent4 6" xfId="1242"/>
    <cellStyle name="60% - Accent4 6 2" xfId="5731"/>
    <cellStyle name="60% - Accent4 60" xfId="1243"/>
    <cellStyle name="60% - Accent4 60 2" xfId="5732"/>
    <cellStyle name="60% - Accent4 61" xfId="1244"/>
    <cellStyle name="60% - Accent4 61 2" xfId="5733"/>
    <cellStyle name="60% - Accent4 62" xfId="1245"/>
    <cellStyle name="60% - Accent4 62 2" xfId="5734"/>
    <cellStyle name="60% - Accent4 63" xfId="1246"/>
    <cellStyle name="60% - Accent4 63 2" xfId="5735"/>
    <cellStyle name="60% - Accent4 64" xfId="1247"/>
    <cellStyle name="60% - Accent4 64 2" xfId="5736"/>
    <cellStyle name="60% - Accent4 65" xfId="1248"/>
    <cellStyle name="60% - Accent4 65 2" xfId="5737"/>
    <cellStyle name="60% - Accent4 66" xfId="1249"/>
    <cellStyle name="60% - Accent4 66 2" xfId="5738"/>
    <cellStyle name="60% - Accent4 67" xfId="1250"/>
    <cellStyle name="60% - Accent4 67 2" xfId="5739"/>
    <cellStyle name="60% - Accent4 68" xfId="1251"/>
    <cellStyle name="60% - Accent4 68 2" xfId="5740"/>
    <cellStyle name="60% - Accent4 69" xfId="1252"/>
    <cellStyle name="60% - Accent4 69 2" xfId="5741"/>
    <cellStyle name="60% - Accent4 7" xfId="1253"/>
    <cellStyle name="60% - Accent4 7 2" xfId="5742"/>
    <cellStyle name="60% - Accent4 70" xfId="1254"/>
    <cellStyle name="60% - Accent4 70 2" xfId="5743"/>
    <cellStyle name="60% - Accent4 71" xfId="1255"/>
    <cellStyle name="60% - Accent4 71 2" xfId="5744"/>
    <cellStyle name="60% - Accent4 72" xfId="1256"/>
    <cellStyle name="60% - Accent4 72 2" xfId="5745"/>
    <cellStyle name="60% - Accent4 73" xfId="1257"/>
    <cellStyle name="60% - Accent4 73 2" xfId="5746"/>
    <cellStyle name="60% - Accent4 74" xfId="1258"/>
    <cellStyle name="60% - Accent4 74 2" xfId="5747"/>
    <cellStyle name="60% - Accent4 75" xfId="1259"/>
    <cellStyle name="60% - Accent4 75 2" xfId="5748"/>
    <cellStyle name="60% - Accent4 76" xfId="1260"/>
    <cellStyle name="60% - Accent4 76 2" xfId="5749"/>
    <cellStyle name="60% - Accent4 77" xfId="3798"/>
    <cellStyle name="60% - Accent4 78" xfId="5674"/>
    <cellStyle name="60% - Accent4 8" xfId="1261"/>
    <cellStyle name="60% - Accent4 8 2" xfId="5750"/>
    <cellStyle name="60% - Accent4 9" xfId="1262"/>
    <cellStyle name="60% - Accent4 9 2" xfId="5751"/>
    <cellStyle name="60% - Accent5" xfId="1263" builtinId="48" customBuiltin="1"/>
    <cellStyle name="60% - Accent5 10" xfId="1264"/>
    <cellStyle name="60% - Accent5 10 2" xfId="5753"/>
    <cellStyle name="60% - Accent5 11" xfId="1265"/>
    <cellStyle name="60% - Accent5 11 2" xfId="5754"/>
    <cellStyle name="60% - Accent5 12" xfId="1266"/>
    <cellStyle name="60% - Accent5 12 2" xfId="5755"/>
    <cellStyle name="60% - Accent5 13" xfId="1267"/>
    <cellStyle name="60% - Accent5 13 2" xfId="5756"/>
    <cellStyle name="60% - Accent5 14" xfId="1268"/>
    <cellStyle name="60% - Accent5 14 2" xfId="5757"/>
    <cellStyle name="60% - Accent5 15" xfId="1269"/>
    <cellStyle name="60% - Accent5 15 2" xfId="5758"/>
    <cellStyle name="60% - Accent5 16" xfId="1270"/>
    <cellStyle name="60% - Accent5 16 2" xfId="5759"/>
    <cellStyle name="60% - Accent5 17" xfId="1271"/>
    <cellStyle name="60% - Accent5 17 2" xfId="5760"/>
    <cellStyle name="60% - Accent5 18" xfId="1272"/>
    <cellStyle name="60% - Accent5 18 2" xfId="5761"/>
    <cellStyle name="60% - Accent5 19" xfId="1273"/>
    <cellStyle name="60% - Accent5 19 2" xfId="5762"/>
    <cellStyle name="60% - Accent5 2" xfId="1274"/>
    <cellStyle name="60% - Accent5 2 2" xfId="1275"/>
    <cellStyle name="60% - Accent5 2 2 2" xfId="5764"/>
    <cellStyle name="60% - Accent5 2 3" xfId="1276"/>
    <cellStyle name="60% - Accent5 2 3 2" xfId="5765"/>
    <cellStyle name="60% - Accent5 2 4" xfId="5763"/>
    <cellStyle name="60% - Accent5 20" xfId="1277"/>
    <cellStyle name="60% - Accent5 20 2" xfId="5766"/>
    <cellStyle name="60% - Accent5 21" xfId="1278"/>
    <cellStyle name="60% - Accent5 21 2" xfId="5767"/>
    <cellStyle name="60% - Accent5 22" xfId="1279"/>
    <cellStyle name="60% - Accent5 22 2" xfId="5768"/>
    <cellStyle name="60% - Accent5 23" xfId="1280"/>
    <cellStyle name="60% - Accent5 23 2" xfId="5769"/>
    <cellStyle name="60% - Accent5 24" xfId="1281"/>
    <cellStyle name="60% - Accent5 24 2" xfId="5770"/>
    <cellStyle name="60% - Accent5 25" xfId="1282"/>
    <cellStyle name="60% - Accent5 25 2" xfId="5771"/>
    <cellStyle name="60% - Accent5 26" xfId="1283"/>
    <cellStyle name="60% - Accent5 26 2" xfId="5772"/>
    <cellStyle name="60% - Accent5 27" xfId="1284"/>
    <cellStyle name="60% - Accent5 27 2" xfId="5773"/>
    <cellStyle name="60% - Accent5 28" xfId="1285"/>
    <cellStyle name="60% - Accent5 28 2" xfId="5774"/>
    <cellStyle name="60% - Accent5 29" xfId="1286"/>
    <cellStyle name="60% - Accent5 29 2" xfId="5775"/>
    <cellStyle name="60% - Accent5 3" xfId="1287"/>
    <cellStyle name="60% - Accent5 3 2" xfId="5776"/>
    <cellStyle name="60% - Accent5 30" xfId="1288"/>
    <cellStyle name="60% - Accent5 30 2" xfId="5777"/>
    <cellStyle name="60% - Accent5 31" xfId="1289"/>
    <cellStyle name="60% - Accent5 31 2" xfId="5778"/>
    <cellStyle name="60% - Accent5 32" xfId="1290"/>
    <cellStyle name="60% - Accent5 32 2" xfId="5779"/>
    <cellStyle name="60% - Accent5 33" xfId="1291"/>
    <cellStyle name="60% - Accent5 33 2" xfId="5780"/>
    <cellStyle name="60% - Accent5 34" xfId="1292"/>
    <cellStyle name="60% - Accent5 34 2" xfId="5781"/>
    <cellStyle name="60% - Accent5 35" xfId="1293"/>
    <cellStyle name="60% - Accent5 35 2" xfId="5782"/>
    <cellStyle name="60% - Accent5 36" xfId="1294"/>
    <cellStyle name="60% - Accent5 36 2" xfId="5783"/>
    <cellStyle name="60% - Accent5 37" xfId="1295"/>
    <cellStyle name="60% - Accent5 37 2" xfId="5784"/>
    <cellStyle name="60% - Accent5 38" xfId="1296"/>
    <cellStyle name="60% - Accent5 38 2" xfId="5785"/>
    <cellStyle name="60% - Accent5 39" xfId="1297"/>
    <cellStyle name="60% - Accent5 39 2" xfId="5786"/>
    <cellStyle name="60% - Accent5 4" xfId="1298"/>
    <cellStyle name="60% - Accent5 4 2" xfId="5787"/>
    <cellStyle name="60% - Accent5 40" xfId="1299"/>
    <cellStyle name="60% - Accent5 40 2" xfId="5788"/>
    <cellStyle name="60% - Accent5 41" xfId="1300"/>
    <cellStyle name="60% - Accent5 41 2" xfId="5789"/>
    <cellStyle name="60% - Accent5 42" xfId="1301"/>
    <cellStyle name="60% - Accent5 42 2" xfId="5790"/>
    <cellStyle name="60% - Accent5 43" xfId="1302"/>
    <cellStyle name="60% - Accent5 43 2" xfId="5791"/>
    <cellStyle name="60% - Accent5 44" xfId="1303"/>
    <cellStyle name="60% - Accent5 44 2" xfId="5792"/>
    <cellStyle name="60% - Accent5 45" xfId="1304"/>
    <cellStyle name="60% - Accent5 45 2" xfId="5793"/>
    <cellStyle name="60% - Accent5 46" xfId="1305"/>
    <cellStyle name="60% - Accent5 46 2" xfId="5794"/>
    <cellStyle name="60% - Accent5 47" xfId="1306"/>
    <cellStyle name="60% - Accent5 47 2" xfId="5795"/>
    <cellStyle name="60% - Accent5 48" xfId="1307"/>
    <cellStyle name="60% - Accent5 48 2" xfId="5796"/>
    <cellStyle name="60% - Accent5 49" xfId="1308"/>
    <cellStyle name="60% - Accent5 49 2" xfId="5797"/>
    <cellStyle name="60% - Accent5 5" xfId="1309"/>
    <cellStyle name="60% - Accent5 5 2" xfId="5798"/>
    <cellStyle name="60% - Accent5 50" xfId="1310"/>
    <cellStyle name="60% - Accent5 50 2" xfId="5799"/>
    <cellStyle name="60% - Accent5 51" xfId="1311"/>
    <cellStyle name="60% - Accent5 51 2" xfId="5800"/>
    <cellStyle name="60% - Accent5 52" xfId="1312"/>
    <cellStyle name="60% - Accent5 52 2" xfId="5801"/>
    <cellStyle name="60% - Accent5 53" xfId="1313"/>
    <cellStyle name="60% - Accent5 53 2" xfId="5802"/>
    <cellStyle name="60% - Accent5 54" xfId="1314"/>
    <cellStyle name="60% - Accent5 54 2" xfId="5803"/>
    <cellStyle name="60% - Accent5 55" xfId="1315"/>
    <cellStyle name="60% - Accent5 55 2" xfId="5804"/>
    <cellStyle name="60% - Accent5 56" xfId="1316"/>
    <cellStyle name="60% - Accent5 56 2" xfId="5805"/>
    <cellStyle name="60% - Accent5 57" xfId="1317"/>
    <cellStyle name="60% - Accent5 57 2" xfId="5806"/>
    <cellStyle name="60% - Accent5 58" xfId="1318"/>
    <cellStyle name="60% - Accent5 58 2" xfId="5807"/>
    <cellStyle name="60% - Accent5 59" xfId="1319"/>
    <cellStyle name="60% - Accent5 59 2" xfId="5808"/>
    <cellStyle name="60% - Accent5 6" xfId="1320"/>
    <cellStyle name="60% - Accent5 6 2" xfId="5809"/>
    <cellStyle name="60% - Accent5 60" xfId="1321"/>
    <cellStyle name="60% - Accent5 60 2" xfId="5810"/>
    <cellStyle name="60% - Accent5 61" xfId="1322"/>
    <cellStyle name="60% - Accent5 61 2" xfId="5811"/>
    <cellStyle name="60% - Accent5 62" xfId="1323"/>
    <cellStyle name="60% - Accent5 62 2" xfId="5812"/>
    <cellStyle name="60% - Accent5 63" xfId="1324"/>
    <cellStyle name="60% - Accent5 63 2" xfId="5813"/>
    <cellStyle name="60% - Accent5 64" xfId="1325"/>
    <cellStyle name="60% - Accent5 64 2" xfId="5814"/>
    <cellStyle name="60% - Accent5 65" xfId="1326"/>
    <cellStyle name="60% - Accent5 65 2" xfId="5815"/>
    <cellStyle name="60% - Accent5 66" xfId="1327"/>
    <cellStyle name="60% - Accent5 66 2" xfId="5816"/>
    <cellStyle name="60% - Accent5 67" xfId="1328"/>
    <cellStyle name="60% - Accent5 67 2" xfId="5817"/>
    <cellStyle name="60% - Accent5 68" xfId="1329"/>
    <cellStyle name="60% - Accent5 68 2" xfId="5818"/>
    <cellStyle name="60% - Accent5 69" xfId="1330"/>
    <cellStyle name="60% - Accent5 69 2" xfId="5819"/>
    <cellStyle name="60% - Accent5 7" xfId="1331"/>
    <cellStyle name="60% - Accent5 7 2" xfId="5820"/>
    <cellStyle name="60% - Accent5 70" xfId="1332"/>
    <cellStyle name="60% - Accent5 70 2" xfId="5821"/>
    <cellStyle name="60% - Accent5 71" xfId="1333"/>
    <cellStyle name="60% - Accent5 71 2" xfId="5822"/>
    <cellStyle name="60% - Accent5 72" xfId="1334"/>
    <cellStyle name="60% - Accent5 72 2" xfId="5823"/>
    <cellStyle name="60% - Accent5 73" xfId="1335"/>
    <cellStyle name="60% - Accent5 73 2" xfId="5824"/>
    <cellStyle name="60% - Accent5 74" xfId="1336"/>
    <cellStyle name="60% - Accent5 74 2" xfId="5825"/>
    <cellStyle name="60% - Accent5 75" xfId="1337"/>
    <cellStyle name="60% - Accent5 75 2" xfId="5826"/>
    <cellStyle name="60% - Accent5 76" xfId="1338"/>
    <cellStyle name="60% - Accent5 76 2" xfId="5827"/>
    <cellStyle name="60% - Accent5 77" xfId="3799"/>
    <cellStyle name="60% - Accent5 78" xfId="5752"/>
    <cellStyle name="60% - Accent5 8" xfId="1339"/>
    <cellStyle name="60% - Accent5 8 2" xfId="5828"/>
    <cellStyle name="60% - Accent5 9" xfId="1340"/>
    <cellStyle name="60% - Accent5 9 2" xfId="5829"/>
    <cellStyle name="60% - Accent6" xfId="1341" builtinId="52" customBuiltin="1"/>
    <cellStyle name="60% - Accent6 10" xfId="1342"/>
    <cellStyle name="60% - Accent6 10 2" xfId="5831"/>
    <cellStyle name="60% - Accent6 11" xfId="1343"/>
    <cellStyle name="60% - Accent6 11 2" xfId="5832"/>
    <cellStyle name="60% - Accent6 12" xfId="1344"/>
    <cellStyle name="60% - Accent6 12 2" xfId="5833"/>
    <cellStyle name="60% - Accent6 13" xfId="1345"/>
    <cellStyle name="60% - Accent6 13 2" xfId="5834"/>
    <cellStyle name="60% - Accent6 14" xfId="1346"/>
    <cellStyle name="60% - Accent6 14 2" xfId="5835"/>
    <cellStyle name="60% - Accent6 15" xfId="1347"/>
    <cellStyle name="60% - Accent6 15 2" xfId="5836"/>
    <cellStyle name="60% - Accent6 16" xfId="1348"/>
    <cellStyle name="60% - Accent6 16 2" xfId="5837"/>
    <cellStyle name="60% - Accent6 17" xfId="1349"/>
    <cellStyle name="60% - Accent6 17 2" xfId="5838"/>
    <cellStyle name="60% - Accent6 18" xfId="1350"/>
    <cellStyle name="60% - Accent6 18 2" xfId="5839"/>
    <cellStyle name="60% - Accent6 19" xfId="1351"/>
    <cellStyle name="60% - Accent6 19 2" xfId="5840"/>
    <cellStyle name="60% - Accent6 2" xfId="1352"/>
    <cellStyle name="60% - Accent6 2 2" xfId="1353"/>
    <cellStyle name="60% - Accent6 2 2 2" xfId="5842"/>
    <cellStyle name="60% - Accent6 2 3" xfId="1354"/>
    <cellStyle name="60% - Accent6 2 3 2" xfId="5843"/>
    <cellStyle name="60% - Accent6 2 4" xfId="5841"/>
    <cellStyle name="60% - Accent6 20" xfId="1355"/>
    <cellStyle name="60% - Accent6 20 2" xfId="5844"/>
    <cellStyle name="60% - Accent6 21" xfId="1356"/>
    <cellStyle name="60% - Accent6 21 2" xfId="5845"/>
    <cellStyle name="60% - Accent6 22" xfId="1357"/>
    <cellStyle name="60% - Accent6 22 2" xfId="5846"/>
    <cellStyle name="60% - Accent6 23" xfId="1358"/>
    <cellStyle name="60% - Accent6 23 2" xfId="5847"/>
    <cellStyle name="60% - Accent6 24" xfId="1359"/>
    <cellStyle name="60% - Accent6 24 2" xfId="5848"/>
    <cellStyle name="60% - Accent6 25" xfId="1360"/>
    <cellStyle name="60% - Accent6 25 2" xfId="5849"/>
    <cellStyle name="60% - Accent6 26" xfId="1361"/>
    <cellStyle name="60% - Accent6 26 2" xfId="5850"/>
    <cellStyle name="60% - Accent6 27" xfId="1362"/>
    <cellStyle name="60% - Accent6 27 2" xfId="5851"/>
    <cellStyle name="60% - Accent6 28" xfId="1363"/>
    <cellStyle name="60% - Accent6 28 2" xfId="5852"/>
    <cellStyle name="60% - Accent6 29" xfId="1364"/>
    <cellStyle name="60% - Accent6 29 2" xfId="5853"/>
    <cellStyle name="60% - Accent6 3" xfId="1365"/>
    <cellStyle name="60% - Accent6 3 2" xfId="5854"/>
    <cellStyle name="60% - Accent6 30" xfId="1366"/>
    <cellStyle name="60% - Accent6 30 2" xfId="5855"/>
    <cellStyle name="60% - Accent6 31" xfId="1367"/>
    <cellStyle name="60% - Accent6 31 2" xfId="5856"/>
    <cellStyle name="60% - Accent6 32" xfId="1368"/>
    <cellStyle name="60% - Accent6 32 2" xfId="5857"/>
    <cellStyle name="60% - Accent6 33" xfId="1369"/>
    <cellStyle name="60% - Accent6 33 2" xfId="5858"/>
    <cellStyle name="60% - Accent6 34" xfId="1370"/>
    <cellStyle name="60% - Accent6 34 2" xfId="5859"/>
    <cellStyle name="60% - Accent6 35" xfId="1371"/>
    <cellStyle name="60% - Accent6 35 2" xfId="5860"/>
    <cellStyle name="60% - Accent6 36" xfId="1372"/>
    <cellStyle name="60% - Accent6 36 2" xfId="5861"/>
    <cellStyle name="60% - Accent6 37" xfId="1373"/>
    <cellStyle name="60% - Accent6 37 2" xfId="5862"/>
    <cellStyle name="60% - Accent6 38" xfId="1374"/>
    <cellStyle name="60% - Accent6 38 2" xfId="5863"/>
    <cellStyle name="60% - Accent6 39" xfId="1375"/>
    <cellStyle name="60% - Accent6 39 2" xfId="5864"/>
    <cellStyle name="60% - Accent6 4" xfId="1376"/>
    <cellStyle name="60% - Accent6 4 2" xfId="5865"/>
    <cellStyle name="60% - Accent6 40" xfId="1377"/>
    <cellStyle name="60% - Accent6 40 2" xfId="5866"/>
    <cellStyle name="60% - Accent6 41" xfId="1378"/>
    <cellStyle name="60% - Accent6 41 2" xfId="5867"/>
    <cellStyle name="60% - Accent6 42" xfId="1379"/>
    <cellStyle name="60% - Accent6 42 2" xfId="5868"/>
    <cellStyle name="60% - Accent6 43" xfId="1380"/>
    <cellStyle name="60% - Accent6 43 2" xfId="5869"/>
    <cellStyle name="60% - Accent6 44" xfId="1381"/>
    <cellStyle name="60% - Accent6 44 2" xfId="5870"/>
    <cellStyle name="60% - Accent6 45" xfId="1382"/>
    <cellStyle name="60% - Accent6 45 2" xfId="5871"/>
    <cellStyle name="60% - Accent6 46" xfId="1383"/>
    <cellStyle name="60% - Accent6 46 2" xfId="5872"/>
    <cellStyle name="60% - Accent6 47" xfId="1384"/>
    <cellStyle name="60% - Accent6 47 2" xfId="5873"/>
    <cellStyle name="60% - Accent6 48" xfId="1385"/>
    <cellStyle name="60% - Accent6 48 2" xfId="5874"/>
    <cellStyle name="60% - Accent6 49" xfId="1386"/>
    <cellStyle name="60% - Accent6 49 2" xfId="5875"/>
    <cellStyle name="60% - Accent6 5" xfId="1387"/>
    <cellStyle name="60% - Accent6 5 2" xfId="5876"/>
    <cellStyle name="60% - Accent6 50" xfId="1388"/>
    <cellStyle name="60% - Accent6 50 2" xfId="5877"/>
    <cellStyle name="60% - Accent6 51" xfId="1389"/>
    <cellStyle name="60% - Accent6 51 2" xfId="5878"/>
    <cellStyle name="60% - Accent6 52" xfId="1390"/>
    <cellStyle name="60% - Accent6 52 2" xfId="5879"/>
    <cellStyle name="60% - Accent6 53" xfId="1391"/>
    <cellStyle name="60% - Accent6 53 2" xfId="5880"/>
    <cellStyle name="60% - Accent6 54" xfId="1392"/>
    <cellStyle name="60% - Accent6 54 2" xfId="5881"/>
    <cellStyle name="60% - Accent6 55" xfId="1393"/>
    <cellStyle name="60% - Accent6 55 2" xfId="5882"/>
    <cellStyle name="60% - Accent6 56" xfId="1394"/>
    <cellStyle name="60% - Accent6 56 2" xfId="5883"/>
    <cellStyle name="60% - Accent6 57" xfId="1395"/>
    <cellStyle name="60% - Accent6 57 2" xfId="5884"/>
    <cellStyle name="60% - Accent6 58" xfId="1396"/>
    <cellStyle name="60% - Accent6 58 2" xfId="5885"/>
    <cellStyle name="60% - Accent6 59" xfId="1397"/>
    <cellStyle name="60% - Accent6 59 2" xfId="5886"/>
    <cellStyle name="60% - Accent6 6" xfId="1398"/>
    <cellStyle name="60% - Accent6 6 2" xfId="5887"/>
    <cellStyle name="60% - Accent6 60" xfId="1399"/>
    <cellStyle name="60% - Accent6 60 2" xfId="5888"/>
    <cellStyle name="60% - Accent6 61" xfId="1400"/>
    <cellStyle name="60% - Accent6 61 2" xfId="5889"/>
    <cellStyle name="60% - Accent6 62" xfId="1401"/>
    <cellStyle name="60% - Accent6 62 2" xfId="5890"/>
    <cellStyle name="60% - Accent6 63" xfId="1402"/>
    <cellStyle name="60% - Accent6 63 2" xfId="5891"/>
    <cellStyle name="60% - Accent6 64" xfId="1403"/>
    <cellStyle name="60% - Accent6 64 2" xfId="5892"/>
    <cellStyle name="60% - Accent6 65" xfId="1404"/>
    <cellStyle name="60% - Accent6 65 2" xfId="5893"/>
    <cellStyle name="60% - Accent6 66" xfId="1405"/>
    <cellStyle name="60% - Accent6 66 2" xfId="5894"/>
    <cellStyle name="60% - Accent6 67" xfId="1406"/>
    <cellStyle name="60% - Accent6 67 2" xfId="5895"/>
    <cellStyle name="60% - Accent6 68" xfId="1407"/>
    <cellStyle name="60% - Accent6 68 2" xfId="5896"/>
    <cellStyle name="60% - Accent6 69" xfId="1408"/>
    <cellStyle name="60% - Accent6 69 2" xfId="5897"/>
    <cellStyle name="60% - Accent6 7" xfId="1409"/>
    <cellStyle name="60% - Accent6 7 2" xfId="5898"/>
    <cellStyle name="60% - Accent6 70" xfId="1410"/>
    <cellStyle name="60% - Accent6 70 2" xfId="5899"/>
    <cellStyle name="60% - Accent6 71" xfId="1411"/>
    <cellStyle name="60% - Accent6 71 2" xfId="5900"/>
    <cellStyle name="60% - Accent6 72" xfId="1412"/>
    <cellStyle name="60% - Accent6 72 2" xfId="5901"/>
    <cellStyle name="60% - Accent6 73" xfId="1413"/>
    <cellStyle name="60% - Accent6 73 2" xfId="5902"/>
    <cellStyle name="60% - Accent6 74" xfId="1414"/>
    <cellStyle name="60% - Accent6 74 2" xfId="5903"/>
    <cellStyle name="60% - Accent6 75" xfId="1415"/>
    <cellStyle name="60% - Accent6 75 2" xfId="5904"/>
    <cellStyle name="60% - Accent6 76" xfId="1416"/>
    <cellStyle name="60% - Accent6 76 2" xfId="5905"/>
    <cellStyle name="60% - Accent6 77" xfId="3800"/>
    <cellStyle name="60% - Accent6 78" xfId="5830"/>
    <cellStyle name="60% - Accent6 8" xfId="1417"/>
    <cellStyle name="60% - Accent6 8 2" xfId="5906"/>
    <cellStyle name="60% - Accent6 9" xfId="1418"/>
    <cellStyle name="60% - Accent6 9 2" xfId="5907"/>
    <cellStyle name="Accent1" xfId="1419" builtinId="29" customBuiltin="1"/>
    <cellStyle name="Accent1 10" xfId="1420"/>
    <cellStyle name="Accent1 10 2" xfId="5909"/>
    <cellStyle name="Accent1 11" xfId="1421"/>
    <cellStyle name="Accent1 11 2" xfId="5910"/>
    <cellStyle name="Accent1 12" xfId="1422"/>
    <cellStyle name="Accent1 12 2" xfId="5911"/>
    <cellStyle name="Accent1 13" xfId="1423"/>
    <cellStyle name="Accent1 13 2" xfId="5912"/>
    <cellStyle name="Accent1 14" xfId="1424"/>
    <cellStyle name="Accent1 14 2" xfId="5913"/>
    <cellStyle name="Accent1 15" xfId="1425"/>
    <cellStyle name="Accent1 15 2" xfId="5914"/>
    <cellStyle name="Accent1 16" xfId="1426"/>
    <cellStyle name="Accent1 16 2" xfId="5915"/>
    <cellStyle name="Accent1 17" xfId="1427"/>
    <cellStyle name="Accent1 17 2" xfId="5916"/>
    <cellStyle name="Accent1 18" xfId="1428"/>
    <cellStyle name="Accent1 18 2" xfId="5917"/>
    <cellStyle name="Accent1 19" xfId="1429"/>
    <cellStyle name="Accent1 19 2" xfId="5918"/>
    <cellStyle name="Accent1 2" xfId="1430"/>
    <cellStyle name="Accent1 2 2" xfId="1431"/>
    <cellStyle name="Accent1 2 2 2" xfId="5920"/>
    <cellStyle name="Accent1 2 3" xfId="1432"/>
    <cellStyle name="Accent1 2 3 2" xfId="5921"/>
    <cellStyle name="Accent1 2 4" xfId="5919"/>
    <cellStyle name="Accent1 20" xfId="1433"/>
    <cellStyle name="Accent1 20 2" xfId="5922"/>
    <cellStyle name="Accent1 21" xfId="1434"/>
    <cellStyle name="Accent1 21 2" xfId="5923"/>
    <cellStyle name="Accent1 22" xfId="1435"/>
    <cellStyle name="Accent1 22 2" xfId="5924"/>
    <cellStyle name="Accent1 23" xfId="1436"/>
    <cellStyle name="Accent1 23 2" xfId="5925"/>
    <cellStyle name="Accent1 24" xfId="1437"/>
    <cellStyle name="Accent1 24 2" xfId="5926"/>
    <cellStyle name="Accent1 25" xfId="1438"/>
    <cellStyle name="Accent1 25 2" xfId="5927"/>
    <cellStyle name="Accent1 26" xfId="1439"/>
    <cellStyle name="Accent1 26 2" xfId="5928"/>
    <cellStyle name="Accent1 27" xfId="1440"/>
    <cellStyle name="Accent1 27 2" xfId="5929"/>
    <cellStyle name="Accent1 28" xfId="1441"/>
    <cellStyle name="Accent1 28 2" xfId="5930"/>
    <cellStyle name="Accent1 29" xfId="1442"/>
    <cellStyle name="Accent1 29 2" xfId="5931"/>
    <cellStyle name="Accent1 3" xfId="1443"/>
    <cellStyle name="Accent1 3 2" xfId="5932"/>
    <cellStyle name="Accent1 30" xfId="1444"/>
    <cellStyle name="Accent1 30 2" xfId="5933"/>
    <cellStyle name="Accent1 31" xfId="1445"/>
    <cellStyle name="Accent1 31 2" xfId="5934"/>
    <cellStyle name="Accent1 32" xfId="1446"/>
    <cellStyle name="Accent1 32 2" xfId="5935"/>
    <cellStyle name="Accent1 33" xfId="1447"/>
    <cellStyle name="Accent1 33 2" xfId="5936"/>
    <cellStyle name="Accent1 34" xfId="1448"/>
    <cellStyle name="Accent1 34 2" xfId="5937"/>
    <cellStyle name="Accent1 35" xfId="1449"/>
    <cellStyle name="Accent1 35 2" xfId="5938"/>
    <cellStyle name="Accent1 36" xfId="1450"/>
    <cellStyle name="Accent1 36 2" xfId="5939"/>
    <cellStyle name="Accent1 37" xfId="1451"/>
    <cellStyle name="Accent1 37 2" xfId="5940"/>
    <cellStyle name="Accent1 38" xfId="1452"/>
    <cellStyle name="Accent1 38 2" xfId="5941"/>
    <cellStyle name="Accent1 39" xfId="1453"/>
    <cellStyle name="Accent1 39 2" xfId="5942"/>
    <cellStyle name="Accent1 4" xfId="1454"/>
    <cellStyle name="Accent1 4 2" xfId="5943"/>
    <cellStyle name="Accent1 40" xfId="1455"/>
    <cellStyle name="Accent1 40 2" xfId="5944"/>
    <cellStyle name="Accent1 41" xfId="1456"/>
    <cellStyle name="Accent1 41 2" xfId="5945"/>
    <cellStyle name="Accent1 42" xfId="1457"/>
    <cellStyle name="Accent1 42 2" xfId="5946"/>
    <cellStyle name="Accent1 43" xfId="1458"/>
    <cellStyle name="Accent1 43 2" xfId="5947"/>
    <cellStyle name="Accent1 44" xfId="1459"/>
    <cellStyle name="Accent1 44 2" xfId="5948"/>
    <cellStyle name="Accent1 45" xfId="1460"/>
    <cellStyle name="Accent1 45 2" xfId="5949"/>
    <cellStyle name="Accent1 46" xfId="1461"/>
    <cellStyle name="Accent1 46 2" xfId="5950"/>
    <cellStyle name="Accent1 47" xfId="1462"/>
    <cellStyle name="Accent1 47 2" xfId="5951"/>
    <cellStyle name="Accent1 48" xfId="1463"/>
    <cellStyle name="Accent1 48 2" xfId="5952"/>
    <cellStyle name="Accent1 49" xfId="1464"/>
    <cellStyle name="Accent1 49 2" xfId="5953"/>
    <cellStyle name="Accent1 5" xfId="1465"/>
    <cellStyle name="Accent1 5 2" xfId="5954"/>
    <cellStyle name="Accent1 50" xfId="1466"/>
    <cellStyle name="Accent1 50 2" xfId="5955"/>
    <cellStyle name="Accent1 51" xfId="1467"/>
    <cellStyle name="Accent1 51 2" xfId="5956"/>
    <cellStyle name="Accent1 52" xfId="1468"/>
    <cellStyle name="Accent1 52 2" xfId="5957"/>
    <cellStyle name="Accent1 53" xfId="1469"/>
    <cellStyle name="Accent1 53 2" xfId="5958"/>
    <cellStyle name="Accent1 54" xfId="1470"/>
    <cellStyle name="Accent1 54 2" xfId="5959"/>
    <cellStyle name="Accent1 55" xfId="1471"/>
    <cellStyle name="Accent1 55 2" xfId="5960"/>
    <cellStyle name="Accent1 56" xfId="1472"/>
    <cellStyle name="Accent1 56 2" xfId="5961"/>
    <cellStyle name="Accent1 57" xfId="1473"/>
    <cellStyle name="Accent1 57 2" xfId="5962"/>
    <cellStyle name="Accent1 58" xfId="1474"/>
    <cellStyle name="Accent1 58 2" xfId="5963"/>
    <cellStyle name="Accent1 59" xfId="1475"/>
    <cellStyle name="Accent1 59 2" xfId="5964"/>
    <cellStyle name="Accent1 6" xfId="1476"/>
    <cellStyle name="Accent1 6 2" xfId="5965"/>
    <cellStyle name="Accent1 60" xfId="1477"/>
    <cellStyle name="Accent1 60 2" xfId="5966"/>
    <cellStyle name="Accent1 61" xfId="1478"/>
    <cellStyle name="Accent1 61 2" xfId="5967"/>
    <cellStyle name="Accent1 62" xfId="1479"/>
    <cellStyle name="Accent1 62 2" xfId="5968"/>
    <cellStyle name="Accent1 63" xfId="1480"/>
    <cellStyle name="Accent1 63 2" xfId="5969"/>
    <cellStyle name="Accent1 64" xfId="1481"/>
    <cellStyle name="Accent1 64 2" xfId="5970"/>
    <cellStyle name="Accent1 65" xfId="1482"/>
    <cellStyle name="Accent1 65 2" xfId="5971"/>
    <cellStyle name="Accent1 66" xfId="1483"/>
    <cellStyle name="Accent1 66 2" xfId="5972"/>
    <cellStyle name="Accent1 67" xfId="1484"/>
    <cellStyle name="Accent1 67 2" xfId="5973"/>
    <cellStyle name="Accent1 68" xfId="1485"/>
    <cellStyle name="Accent1 68 2" xfId="5974"/>
    <cellStyle name="Accent1 69" xfId="1486"/>
    <cellStyle name="Accent1 69 2" xfId="5975"/>
    <cellStyle name="Accent1 7" xfId="1487"/>
    <cellStyle name="Accent1 7 2" xfId="5976"/>
    <cellStyle name="Accent1 70" xfId="1488"/>
    <cellStyle name="Accent1 70 2" xfId="5977"/>
    <cellStyle name="Accent1 71" xfId="1489"/>
    <cellStyle name="Accent1 71 2" xfId="5978"/>
    <cellStyle name="Accent1 72" xfId="1490"/>
    <cellStyle name="Accent1 72 2" xfId="5979"/>
    <cellStyle name="Accent1 73" xfId="1491"/>
    <cellStyle name="Accent1 73 2" xfId="5980"/>
    <cellStyle name="Accent1 74" xfId="1492"/>
    <cellStyle name="Accent1 74 2" xfId="5981"/>
    <cellStyle name="Accent1 75" xfId="1493"/>
    <cellStyle name="Accent1 75 2" xfId="5982"/>
    <cellStyle name="Accent1 76" xfId="1494"/>
    <cellStyle name="Accent1 76 2" xfId="5983"/>
    <cellStyle name="Accent1 77" xfId="3801"/>
    <cellStyle name="Accent1 78" xfId="5908"/>
    <cellStyle name="Accent1 8" xfId="1495"/>
    <cellStyle name="Accent1 8 2" xfId="5984"/>
    <cellStyle name="Accent1 9" xfId="1496"/>
    <cellStyle name="Accent1 9 2" xfId="5985"/>
    <cellStyle name="Accent2" xfId="1497" builtinId="33" customBuiltin="1"/>
    <cellStyle name="Accent2 10" xfId="1498"/>
    <cellStyle name="Accent2 10 2" xfId="5987"/>
    <cellStyle name="Accent2 11" xfId="1499"/>
    <cellStyle name="Accent2 11 2" xfId="5988"/>
    <cellStyle name="Accent2 12" xfId="1500"/>
    <cellStyle name="Accent2 12 2" xfId="5989"/>
    <cellStyle name="Accent2 13" xfId="1501"/>
    <cellStyle name="Accent2 13 2" xfId="5990"/>
    <cellStyle name="Accent2 14" xfId="1502"/>
    <cellStyle name="Accent2 14 2" xfId="5991"/>
    <cellStyle name="Accent2 15" xfId="1503"/>
    <cellStyle name="Accent2 15 2" xfId="5992"/>
    <cellStyle name="Accent2 16" xfId="1504"/>
    <cellStyle name="Accent2 16 2" xfId="5993"/>
    <cellStyle name="Accent2 17" xfId="1505"/>
    <cellStyle name="Accent2 17 2" xfId="5994"/>
    <cellStyle name="Accent2 18" xfId="1506"/>
    <cellStyle name="Accent2 18 2" xfId="5995"/>
    <cellStyle name="Accent2 19" xfId="1507"/>
    <cellStyle name="Accent2 19 2" xfId="5996"/>
    <cellStyle name="Accent2 2" xfId="1508"/>
    <cellStyle name="Accent2 2 2" xfId="1509"/>
    <cellStyle name="Accent2 2 2 2" xfId="5998"/>
    <cellStyle name="Accent2 2 3" xfId="1510"/>
    <cellStyle name="Accent2 2 3 2" xfId="5999"/>
    <cellStyle name="Accent2 2 4" xfId="5997"/>
    <cellStyle name="Accent2 20" xfId="1511"/>
    <cellStyle name="Accent2 20 2" xfId="6000"/>
    <cellStyle name="Accent2 21" xfId="1512"/>
    <cellStyle name="Accent2 21 2" xfId="6001"/>
    <cellStyle name="Accent2 22" xfId="1513"/>
    <cellStyle name="Accent2 22 2" xfId="6002"/>
    <cellStyle name="Accent2 23" xfId="1514"/>
    <cellStyle name="Accent2 23 2" xfId="6003"/>
    <cellStyle name="Accent2 24" xfId="1515"/>
    <cellStyle name="Accent2 24 2" xfId="6004"/>
    <cellStyle name="Accent2 25" xfId="1516"/>
    <cellStyle name="Accent2 25 2" xfId="6005"/>
    <cellStyle name="Accent2 26" xfId="1517"/>
    <cellStyle name="Accent2 26 2" xfId="6006"/>
    <cellStyle name="Accent2 27" xfId="1518"/>
    <cellStyle name="Accent2 27 2" xfId="6007"/>
    <cellStyle name="Accent2 28" xfId="1519"/>
    <cellStyle name="Accent2 28 2" xfId="6008"/>
    <cellStyle name="Accent2 29" xfId="1520"/>
    <cellStyle name="Accent2 29 2" xfId="6009"/>
    <cellStyle name="Accent2 3" xfId="1521"/>
    <cellStyle name="Accent2 3 2" xfId="6010"/>
    <cellStyle name="Accent2 30" xfId="1522"/>
    <cellStyle name="Accent2 30 2" xfId="6011"/>
    <cellStyle name="Accent2 31" xfId="1523"/>
    <cellStyle name="Accent2 31 2" xfId="6012"/>
    <cellStyle name="Accent2 32" xfId="1524"/>
    <cellStyle name="Accent2 32 2" xfId="6013"/>
    <cellStyle name="Accent2 33" xfId="1525"/>
    <cellStyle name="Accent2 33 2" xfId="6014"/>
    <cellStyle name="Accent2 34" xfId="1526"/>
    <cellStyle name="Accent2 34 2" xfId="6015"/>
    <cellStyle name="Accent2 35" xfId="1527"/>
    <cellStyle name="Accent2 35 2" xfId="6016"/>
    <cellStyle name="Accent2 36" xfId="1528"/>
    <cellStyle name="Accent2 36 2" xfId="6017"/>
    <cellStyle name="Accent2 37" xfId="1529"/>
    <cellStyle name="Accent2 37 2" xfId="6018"/>
    <cellStyle name="Accent2 38" xfId="1530"/>
    <cellStyle name="Accent2 38 2" xfId="6019"/>
    <cellStyle name="Accent2 39" xfId="1531"/>
    <cellStyle name="Accent2 39 2" xfId="6020"/>
    <cellStyle name="Accent2 4" xfId="1532"/>
    <cellStyle name="Accent2 4 2" xfId="6021"/>
    <cellStyle name="Accent2 40" xfId="1533"/>
    <cellStyle name="Accent2 40 2" xfId="6022"/>
    <cellStyle name="Accent2 41" xfId="1534"/>
    <cellStyle name="Accent2 41 2" xfId="6023"/>
    <cellStyle name="Accent2 42" xfId="1535"/>
    <cellStyle name="Accent2 42 2" xfId="6024"/>
    <cellStyle name="Accent2 43" xfId="1536"/>
    <cellStyle name="Accent2 43 2" xfId="6025"/>
    <cellStyle name="Accent2 44" xfId="1537"/>
    <cellStyle name="Accent2 44 2" xfId="6026"/>
    <cellStyle name="Accent2 45" xfId="1538"/>
    <cellStyle name="Accent2 45 2" xfId="6027"/>
    <cellStyle name="Accent2 46" xfId="1539"/>
    <cellStyle name="Accent2 46 2" xfId="6028"/>
    <cellStyle name="Accent2 47" xfId="1540"/>
    <cellStyle name="Accent2 47 2" xfId="6029"/>
    <cellStyle name="Accent2 48" xfId="1541"/>
    <cellStyle name="Accent2 48 2" xfId="6030"/>
    <cellStyle name="Accent2 49" xfId="1542"/>
    <cellStyle name="Accent2 49 2" xfId="6031"/>
    <cellStyle name="Accent2 5" xfId="1543"/>
    <cellStyle name="Accent2 5 2" xfId="6032"/>
    <cellStyle name="Accent2 50" xfId="1544"/>
    <cellStyle name="Accent2 50 2" xfId="6033"/>
    <cellStyle name="Accent2 51" xfId="1545"/>
    <cellStyle name="Accent2 51 2" xfId="6034"/>
    <cellStyle name="Accent2 52" xfId="1546"/>
    <cellStyle name="Accent2 52 2" xfId="6035"/>
    <cellStyle name="Accent2 53" xfId="1547"/>
    <cellStyle name="Accent2 53 2" xfId="6036"/>
    <cellStyle name="Accent2 54" xfId="1548"/>
    <cellStyle name="Accent2 54 2" xfId="6037"/>
    <cellStyle name="Accent2 55" xfId="1549"/>
    <cellStyle name="Accent2 55 2" xfId="6038"/>
    <cellStyle name="Accent2 56" xfId="1550"/>
    <cellStyle name="Accent2 56 2" xfId="6039"/>
    <cellStyle name="Accent2 57" xfId="1551"/>
    <cellStyle name="Accent2 57 2" xfId="6040"/>
    <cellStyle name="Accent2 58" xfId="1552"/>
    <cellStyle name="Accent2 58 2" xfId="6041"/>
    <cellStyle name="Accent2 59" xfId="1553"/>
    <cellStyle name="Accent2 59 2" xfId="6042"/>
    <cellStyle name="Accent2 6" xfId="1554"/>
    <cellStyle name="Accent2 6 2" xfId="6043"/>
    <cellStyle name="Accent2 60" xfId="1555"/>
    <cellStyle name="Accent2 60 2" xfId="6044"/>
    <cellStyle name="Accent2 61" xfId="1556"/>
    <cellStyle name="Accent2 61 2" xfId="6045"/>
    <cellStyle name="Accent2 62" xfId="1557"/>
    <cellStyle name="Accent2 62 2" xfId="6046"/>
    <cellStyle name="Accent2 63" xfId="1558"/>
    <cellStyle name="Accent2 63 2" xfId="6047"/>
    <cellStyle name="Accent2 64" xfId="1559"/>
    <cellStyle name="Accent2 64 2" xfId="6048"/>
    <cellStyle name="Accent2 65" xfId="1560"/>
    <cellStyle name="Accent2 65 2" xfId="6049"/>
    <cellStyle name="Accent2 66" xfId="1561"/>
    <cellStyle name="Accent2 66 2" xfId="6050"/>
    <cellStyle name="Accent2 67" xfId="1562"/>
    <cellStyle name="Accent2 67 2" xfId="6051"/>
    <cellStyle name="Accent2 68" xfId="1563"/>
    <cellStyle name="Accent2 68 2" xfId="6052"/>
    <cellStyle name="Accent2 69" xfId="1564"/>
    <cellStyle name="Accent2 69 2" xfId="6053"/>
    <cellStyle name="Accent2 7" xfId="1565"/>
    <cellStyle name="Accent2 7 2" xfId="6054"/>
    <cellStyle name="Accent2 70" xfId="1566"/>
    <cellStyle name="Accent2 70 2" xfId="6055"/>
    <cellStyle name="Accent2 71" xfId="1567"/>
    <cellStyle name="Accent2 71 2" xfId="6056"/>
    <cellStyle name="Accent2 72" xfId="1568"/>
    <cellStyle name="Accent2 72 2" xfId="6057"/>
    <cellStyle name="Accent2 73" xfId="1569"/>
    <cellStyle name="Accent2 73 2" xfId="6058"/>
    <cellStyle name="Accent2 74" xfId="1570"/>
    <cellStyle name="Accent2 74 2" xfId="6059"/>
    <cellStyle name="Accent2 75" xfId="1571"/>
    <cellStyle name="Accent2 75 2" xfId="6060"/>
    <cellStyle name="Accent2 76" xfId="1572"/>
    <cellStyle name="Accent2 76 2" xfId="6061"/>
    <cellStyle name="Accent2 77" xfId="3802"/>
    <cellStyle name="Accent2 78" xfId="5986"/>
    <cellStyle name="Accent2 8" xfId="1573"/>
    <cellStyle name="Accent2 8 2" xfId="6062"/>
    <cellStyle name="Accent2 9" xfId="1574"/>
    <cellStyle name="Accent2 9 2" xfId="6063"/>
    <cellStyle name="Accent3" xfId="1575" builtinId="37" customBuiltin="1"/>
    <cellStyle name="Accent3 10" xfId="1576"/>
    <cellStyle name="Accent3 10 2" xfId="6065"/>
    <cellStyle name="Accent3 11" xfId="1577"/>
    <cellStyle name="Accent3 11 2" xfId="6066"/>
    <cellStyle name="Accent3 12" xfId="1578"/>
    <cellStyle name="Accent3 12 2" xfId="6067"/>
    <cellStyle name="Accent3 13" xfId="1579"/>
    <cellStyle name="Accent3 13 2" xfId="6068"/>
    <cellStyle name="Accent3 14" xfId="1580"/>
    <cellStyle name="Accent3 14 2" xfId="6069"/>
    <cellStyle name="Accent3 15" xfId="1581"/>
    <cellStyle name="Accent3 15 2" xfId="6070"/>
    <cellStyle name="Accent3 16" xfId="1582"/>
    <cellStyle name="Accent3 16 2" xfId="6071"/>
    <cellStyle name="Accent3 17" xfId="1583"/>
    <cellStyle name="Accent3 17 2" xfId="6072"/>
    <cellStyle name="Accent3 18" xfId="1584"/>
    <cellStyle name="Accent3 18 2" xfId="6073"/>
    <cellStyle name="Accent3 19" xfId="1585"/>
    <cellStyle name="Accent3 19 2" xfId="6074"/>
    <cellStyle name="Accent3 2" xfId="1586"/>
    <cellStyle name="Accent3 2 2" xfId="1587"/>
    <cellStyle name="Accent3 2 2 2" xfId="6076"/>
    <cellStyle name="Accent3 2 3" xfId="1588"/>
    <cellStyle name="Accent3 2 3 2" xfId="6077"/>
    <cellStyle name="Accent3 2 4" xfId="6075"/>
    <cellStyle name="Accent3 20" xfId="1589"/>
    <cellStyle name="Accent3 20 2" xfId="6078"/>
    <cellStyle name="Accent3 21" xfId="1590"/>
    <cellStyle name="Accent3 21 2" xfId="6079"/>
    <cellStyle name="Accent3 22" xfId="1591"/>
    <cellStyle name="Accent3 22 2" xfId="6080"/>
    <cellStyle name="Accent3 23" xfId="1592"/>
    <cellStyle name="Accent3 23 2" xfId="6081"/>
    <cellStyle name="Accent3 24" xfId="1593"/>
    <cellStyle name="Accent3 24 2" xfId="6082"/>
    <cellStyle name="Accent3 25" xfId="1594"/>
    <cellStyle name="Accent3 25 2" xfId="6083"/>
    <cellStyle name="Accent3 26" xfId="1595"/>
    <cellStyle name="Accent3 26 2" xfId="6084"/>
    <cellStyle name="Accent3 27" xfId="1596"/>
    <cellStyle name="Accent3 27 2" xfId="6085"/>
    <cellStyle name="Accent3 28" xfId="1597"/>
    <cellStyle name="Accent3 28 2" xfId="6086"/>
    <cellStyle name="Accent3 29" xfId="1598"/>
    <cellStyle name="Accent3 29 2" xfId="6087"/>
    <cellStyle name="Accent3 3" xfId="1599"/>
    <cellStyle name="Accent3 3 2" xfId="6088"/>
    <cellStyle name="Accent3 30" xfId="1600"/>
    <cellStyle name="Accent3 30 2" xfId="6089"/>
    <cellStyle name="Accent3 31" xfId="1601"/>
    <cellStyle name="Accent3 31 2" xfId="6090"/>
    <cellStyle name="Accent3 32" xfId="1602"/>
    <cellStyle name="Accent3 32 2" xfId="6091"/>
    <cellStyle name="Accent3 33" xfId="1603"/>
    <cellStyle name="Accent3 33 2" xfId="6092"/>
    <cellStyle name="Accent3 34" xfId="1604"/>
    <cellStyle name="Accent3 34 2" xfId="6093"/>
    <cellStyle name="Accent3 35" xfId="1605"/>
    <cellStyle name="Accent3 35 2" xfId="6094"/>
    <cellStyle name="Accent3 36" xfId="1606"/>
    <cellStyle name="Accent3 36 2" xfId="6095"/>
    <cellStyle name="Accent3 37" xfId="1607"/>
    <cellStyle name="Accent3 37 2" xfId="6096"/>
    <cellStyle name="Accent3 38" xfId="1608"/>
    <cellStyle name="Accent3 38 2" xfId="6097"/>
    <cellStyle name="Accent3 39" xfId="1609"/>
    <cellStyle name="Accent3 39 2" xfId="6098"/>
    <cellStyle name="Accent3 4" xfId="1610"/>
    <cellStyle name="Accent3 4 2" xfId="6099"/>
    <cellStyle name="Accent3 40" xfId="1611"/>
    <cellStyle name="Accent3 40 2" xfId="6100"/>
    <cellStyle name="Accent3 41" xfId="1612"/>
    <cellStyle name="Accent3 41 2" xfId="6101"/>
    <cellStyle name="Accent3 42" xfId="1613"/>
    <cellStyle name="Accent3 42 2" xfId="6102"/>
    <cellStyle name="Accent3 43" xfId="1614"/>
    <cellStyle name="Accent3 43 2" xfId="6103"/>
    <cellStyle name="Accent3 44" xfId="1615"/>
    <cellStyle name="Accent3 44 2" xfId="6104"/>
    <cellStyle name="Accent3 45" xfId="1616"/>
    <cellStyle name="Accent3 45 2" xfId="6105"/>
    <cellStyle name="Accent3 46" xfId="1617"/>
    <cellStyle name="Accent3 46 2" xfId="6106"/>
    <cellStyle name="Accent3 47" xfId="1618"/>
    <cellStyle name="Accent3 47 2" xfId="6107"/>
    <cellStyle name="Accent3 48" xfId="1619"/>
    <cellStyle name="Accent3 48 2" xfId="6108"/>
    <cellStyle name="Accent3 49" xfId="1620"/>
    <cellStyle name="Accent3 49 2" xfId="6109"/>
    <cellStyle name="Accent3 5" xfId="1621"/>
    <cellStyle name="Accent3 5 2" xfId="6110"/>
    <cellStyle name="Accent3 50" xfId="1622"/>
    <cellStyle name="Accent3 50 2" xfId="6111"/>
    <cellStyle name="Accent3 51" xfId="1623"/>
    <cellStyle name="Accent3 51 2" xfId="6112"/>
    <cellStyle name="Accent3 52" xfId="1624"/>
    <cellStyle name="Accent3 52 2" xfId="6113"/>
    <cellStyle name="Accent3 53" xfId="1625"/>
    <cellStyle name="Accent3 53 2" xfId="6114"/>
    <cellStyle name="Accent3 54" xfId="1626"/>
    <cellStyle name="Accent3 54 2" xfId="6115"/>
    <cellStyle name="Accent3 55" xfId="1627"/>
    <cellStyle name="Accent3 55 2" xfId="6116"/>
    <cellStyle name="Accent3 56" xfId="1628"/>
    <cellStyle name="Accent3 56 2" xfId="6117"/>
    <cellStyle name="Accent3 57" xfId="1629"/>
    <cellStyle name="Accent3 57 2" xfId="6118"/>
    <cellStyle name="Accent3 58" xfId="1630"/>
    <cellStyle name="Accent3 58 2" xfId="6119"/>
    <cellStyle name="Accent3 59" xfId="1631"/>
    <cellStyle name="Accent3 59 2" xfId="6120"/>
    <cellStyle name="Accent3 6" xfId="1632"/>
    <cellStyle name="Accent3 6 2" xfId="6121"/>
    <cellStyle name="Accent3 60" xfId="1633"/>
    <cellStyle name="Accent3 60 2" xfId="6122"/>
    <cellStyle name="Accent3 61" xfId="1634"/>
    <cellStyle name="Accent3 61 2" xfId="6123"/>
    <cellStyle name="Accent3 62" xfId="1635"/>
    <cellStyle name="Accent3 62 2" xfId="6124"/>
    <cellStyle name="Accent3 63" xfId="1636"/>
    <cellStyle name="Accent3 63 2" xfId="6125"/>
    <cellStyle name="Accent3 64" xfId="1637"/>
    <cellStyle name="Accent3 64 2" xfId="6126"/>
    <cellStyle name="Accent3 65" xfId="1638"/>
    <cellStyle name="Accent3 65 2" xfId="6127"/>
    <cellStyle name="Accent3 66" xfId="1639"/>
    <cellStyle name="Accent3 66 2" xfId="6128"/>
    <cellStyle name="Accent3 67" xfId="1640"/>
    <cellStyle name="Accent3 67 2" xfId="6129"/>
    <cellStyle name="Accent3 68" xfId="1641"/>
    <cellStyle name="Accent3 68 2" xfId="6130"/>
    <cellStyle name="Accent3 69" xfId="1642"/>
    <cellStyle name="Accent3 69 2" xfId="6131"/>
    <cellStyle name="Accent3 7" xfId="1643"/>
    <cellStyle name="Accent3 7 2" xfId="6132"/>
    <cellStyle name="Accent3 70" xfId="1644"/>
    <cellStyle name="Accent3 70 2" xfId="6133"/>
    <cellStyle name="Accent3 71" xfId="1645"/>
    <cellStyle name="Accent3 71 2" xfId="6134"/>
    <cellStyle name="Accent3 72" xfId="1646"/>
    <cellStyle name="Accent3 72 2" xfId="6135"/>
    <cellStyle name="Accent3 73" xfId="1647"/>
    <cellStyle name="Accent3 73 2" xfId="6136"/>
    <cellStyle name="Accent3 74" xfId="1648"/>
    <cellStyle name="Accent3 74 2" xfId="6137"/>
    <cellStyle name="Accent3 75" xfId="1649"/>
    <cellStyle name="Accent3 75 2" xfId="6138"/>
    <cellStyle name="Accent3 76" xfId="1650"/>
    <cellStyle name="Accent3 76 2" xfId="6139"/>
    <cellStyle name="Accent3 77" xfId="3803"/>
    <cellStyle name="Accent3 78" xfId="6064"/>
    <cellStyle name="Accent3 8" xfId="1651"/>
    <cellStyle name="Accent3 8 2" xfId="6140"/>
    <cellStyle name="Accent3 9" xfId="1652"/>
    <cellStyle name="Accent3 9 2" xfId="6141"/>
    <cellStyle name="Accent4" xfId="1653" builtinId="41" customBuiltin="1"/>
    <cellStyle name="Accent4 10" xfId="1654"/>
    <cellStyle name="Accent4 10 2" xfId="6143"/>
    <cellStyle name="Accent4 11" xfId="1655"/>
    <cellStyle name="Accent4 11 2" xfId="6144"/>
    <cellStyle name="Accent4 12" xfId="1656"/>
    <cellStyle name="Accent4 12 2" xfId="6145"/>
    <cellStyle name="Accent4 13" xfId="1657"/>
    <cellStyle name="Accent4 13 2" xfId="6146"/>
    <cellStyle name="Accent4 14" xfId="1658"/>
    <cellStyle name="Accent4 14 2" xfId="6147"/>
    <cellStyle name="Accent4 15" xfId="1659"/>
    <cellStyle name="Accent4 15 2" xfId="6148"/>
    <cellStyle name="Accent4 16" xfId="1660"/>
    <cellStyle name="Accent4 16 2" xfId="6149"/>
    <cellStyle name="Accent4 17" xfId="1661"/>
    <cellStyle name="Accent4 17 2" xfId="6150"/>
    <cellStyle name="Accent4 18" xfId="1662"/>
    <cellStyle name="Accent4 18 2" xfId="6151"/>
    <cellStyle name="Accent4 19" xfId="1663"/>
    <cellStyle name="Accent4 19 2" xfId="6152"/>
    <cellStyle name="Accent4 2" xfId="1664"/>
    <cellStyle name="Accent4 2 2" xfId="1665"/>
    <cellStyle name="Accent4 2 2 2" xfId="6154"/>
    <cellStyle name="Accent4 2 3" xfId="1666"/>
    <cellStyle name="Accent4 2 3 2" xfId="6155"/>
    <cellStyle name="Accent4 2 4" xfId="6153"/>
    <cellStyle name="Accent4 20" xfId="1667"/>
    <cellStyle name="Accent4 20 2" xfId="6156"/>
    <cellStyle name="Accent4 21" xfId="1668"/>
    <cellStyle name="Accent4 21 2" xfId="6157"/>
    <cellStyle name="Accent4 22" xfId="1669"/>
    <cellStyle name="Accent4 22 2" xfId="6158"/>
    <cellStyle name="Accent4 23" xfId="1670"/>
    <cellStyle name="Accent4 23 2" xfId="6159"/>
    <cellStyle name="Accent4 24" xfId="1671"/>
    <cellStyle name="Accent4 24 2" xfId="6160"/>
    <cellStyle name="Accent4 25" xfId="1672"/>
    <cellStyle name="Accent4 25 2" xfId="6161"/>
    <cellStyle name="Accent4 26" xfId="1673"/>
    <cellStyle name="Accent4 26 2" xfId="6162"/>
    <cellStyle name="Accent4 27" xfId="1674"/>
    <cellStyle name="Accent4 27 2" xfId="6163"/>
    <cellStyle name="Accent4 28" xfId="1675"/>
    <cellStyle name="Accent4 28 2" xfId="6164"/>
    <cellStyle name="Accent4 29" xfId="1676"/>
    <cellStyle name="Accent4 29 2" xfId="6165"/>
    <cellStyle name="Accent4 3" xfId="1677"/>
    <cellStyle name="Accent4 3 2" xfId="6166"/>
    <cellStyle name="Accent4 30" xfId="1678"/>
    <cellStyle name="Accent4 30 2" xfId="6167"/>
    <cellStyle name="Accent4 31" xfId="1679"/>
    <cellStyle name="Accent4 31 2" xfId="6168"/>
    <cellStyle name="Accent4 32" xfId="1680"/>
    <cellStyle name="Accent4 32 2" xfId="6169"/>
    <cellStyle name="Accent4 33" xfId="1681"/>
    <cellStyle name="Accent4 33 2" xfId="6170"/>
    <cellStyle name="Accent4 34" xfId="1682"/>
    <cellStyle name="Accent4 34 2" xfId="6171"/>
    <cellStyle name="Accent4 35" xfId="1683"/>
    <cellStyle name="Accent4 35 2" xfId="6172"/>
    <cellStyle name="Accent4 36" xfId="1684"/>
    <cellStyle name="Accent4 36 2" xfId="6173"/>
    <cellStyle name="Accent4 37" xfId="1685"/>
    <cellStyle name="Accent4 37 2" xfId="6174"/>
    <cellStyle name="Accent4 38" xfId="1686"/>
    <cellStyle name="Accent4 38 2" xfId="6175"/>
    <cellStyle name="Accent4 39" xfId="1687"/>
    <cellStyle name="Accent4 39 2" xfId="6176"/>
    <cellStyle name="Accent4 4" xfId="1688"/>
    <cellStyle name="Accent4 4 2" xfId="6177"/>
    <cellStyle name="Accent4 40" xfId="1689"/>
    <cellStyle name="Accent4 40 2" xfId="6178"/>
    <cellStyle name="Accent4 41" xfId="1690"/>
    <cellStyle name="Accent4 41 2" xfId="6179"/>
    <cellStyle name="Accent4 42" xfId="1691"/>
    <cellStyle name="Accent4 42 2" xfId="6180"/>
    <cellStyle name="Accent4 43" xfId="1692"/>
    <cellStyle name="Accent4 43 2" xfId="6181"/>
    <cellStyle name="Accent4 44" xfId="1693"/>
    <cellStyle name="Accent4 44 2" xfId="6182"/>
    <cellStyle name="Accent4 45" xfId="1694"/>
    <cellStyle name="Accent4 45 2" xfId="6183"/>
    <cellStyle name="Accent4 46" xfId="1695"/>
    <cellStyle name="Accent4 46 2" xfId="6184"/>
    <cellStyle name="Accent4 47" xfId="1696"/>
    <cellStyle name="Accent4 47 2" xfId="6185"/>
    <cellStyle name="Accent4 48" xfId="1697"/>
    <cellStyle name="Accent4 48 2" xfId="6186"/>
    <cellStyle name="Accent4 49" xfId="1698"/>
    <cellStyle name="Accent4 49 2" xfId="6187"/>
    <cellStyle name="Accent4 5" xfId="1699"/>
    <cellStyle name="Accent4 5 2" xfId="6188"/>
    <cellStyle name="Accent4 50" xfId="1700"/>
    <cellStyle name="Accent4 50 2" xfId="6189"/>
    <cellStyle name="Accent4 51" xfId="1701"/>
    <cellStyle name="Accent4 51 2" xfId="6190"/>
    <cellStyle name="Accent4 52" xfId="1702"/>
    <cellStyle name="Accent4 52 2" xfId="6191"/>
    <cellStyle name="Accent4 53" xfId="1703"/>
    <cellStyle name="Accent4 53 2" xfId="6192"/>
    <cellStyle name="Accent4 54" xfId="1704"/>
    <cellStyle name="Accent4 54 2" xfId="6193"/>
    <cellStyle name="Accent4 55" xfId="1705"/>
    <cellStyle name="Accent4 55 2" xfId="6194"/>
    <cellStyle name="Accent4 56" xfId="1706"/>
    <cellStyle name="Accent4 56 2" xfId="6195"/>
    <cellStyle name="Accent4 57" xfId="1707"/>
    <cellStyle name="Accent4 57 2" xfId="6196"/>
    <cellStyle name="Accent4 58" xfId="1708"/>
    <cellStyle name="Accent4 58 2" xfId="6197"/>
    <cellStyle name="Accent4 59" xfId="1709"/>
    <cellStyle name="Accent4 59 2" xfId="6198"/>
    <cellStyle name="Accent4 6" xfId="1710"/>
    <cellStyle name="Accent4 6 2" xfId="6199"/>
    <cellStyle name="Accent4 60" xfId="1711"/>
    <cellStyle name="Accent4 60 2" xfId="6200"/>
    <cellStyle name="Accent4 61" xfId="1712"/>
    <cellStyle name="Accent4 61 2" xfId="6201"/>
    <cellStyle name="Accent4 62" xfId="1713"/>
    <cellStyle name="Accent4 62 2" xfId="6202"/>
    <cellStyle name="Accent4 63" xfId="1714"/>
    <cellStyle name="Accent4 63 2" xfId="6203"/>
    <cellStyle name="Accent4 64" xfId="1715"/>
    <cellStyle name="Accent4 64 2" xfId="6204"/>
    <cellStyle name="Accent4 65" xfId="1716"/>
    <cellStyle name="Accent4 65 2" xfId="6205"/>
    <cellStyle name="Accent4 66" xfId="1717"/>
    <cellStyle name="Accent4 66 2" xfId="6206"/>
    <cellStyle name="Accent4 67" xfId="1718"/>
    <cellStyle name="Accent4 67 2" xfId="6207"/>
    <cellStyle name="Accent4 68" xfId="1719"/>
    <cellStyle name="Accent4 68 2" xfId="6208"/>
    <cellStyle name="Accent4 69" xfId="1720"/>
    <cellStyle name="Accent4 69 2" xfId="6209"/>
    <cellStyle name="Accent4 7" xfId="1721"/>
    <cellStyle name="Accent4 7 2" xfId="6210"/>
    <cellStyle name="Accent4 70" xfId="1722"/>
    <cellStyle name="Accent4 70 2" xfId="6211"/>
    <cellStyle name="Accent4 71" xfId="1723"/>
    <cellStyle name="Accent4 71 2" xfId="6212"/>
    <cellStyle name="Accent4 72" xfId="1724"/>
    <cellStyle name="Accent4 72 2" xfId="6213"/>
    <cellStyle name="Accent4 73" xfId="1725"/>
    <cellStyle name="Accent4 73 2" xfId="6214"/>
    <cellStyle name="Accent4 74" xfId="1726"/>
    <cellStyle name="Accent4 74 2" xfId="6215"/>
    <cellStyle name="Accent4 75" xfId="1727"/>
    <cellStyle name="Accent4 75 2" xfId="6216"/>
    <cellStyle name="Accent4 76" xfId="1728"/>
    <cellStyle name="Accent4 76 2" xfId="6217"/>
    <cellStyle name="Accent4 77" xfId="3804"/>
    <cellStyle name="Accent4 78" xfId="6142"/>
    <cellStyle name="Accent4 8" xfId="1729"/>
    <cellStyle name="Accent4 8 2" xfId="6218"/>
    <cellStyle name="Accent4 9" xfId="1730"/>
    <cellStyle name="Accent4 9 2" xfId="6219"/>
    <cellStyle name="Accent5" xfId="1731" builtinId="45" customBuiltin="1"/>
    <cellStyle name="Accent5 10" xfId="1732"/>
    <cellStyle name="Accent5 10 2" xfId="6221"/>
    <cellStyle name="Accent5 11" xfId="1733"/>
    <cellStyle name="Accent5 11 2" xfId="6222"/>
    <cellStyle name="Accent5 12" xfId="1734"/>
    <cellStyle name="Accent5 12 2" xfId="6223"/>
    <cellStyle name="Accent5 13" xfId="1735"/>
    <cellStyle name="Accent5 13 2" xfId="6224"/>
    <cellStyle name="Accent5 14" xfId="1736"/>
    <cellStyle name="Accent5 14 2" xfId="6225"/>
    <cellStyle name="Accent5 15" xfId="1737"/>
    <cellStyle name="Accent5 15 2" xfId="6226"/>
    <cellStyle name="Accent5 16" xfId="1738"/>
    <cellStyle name="Accent5 16 2" xfId="6227"/>
    <cellStyle name="Accent5 17" xfId="1739"/>
    <cellStyle name="Accent5 17 2" xfId="6228"/>
    <cellStyle name="Accent5 18" xfId="1740"/>
    <cellStyle name="Accent5 18 2" xfId="6229"/>
    <cellStyle name="Accent5 19" xfId="1741"/>
    <cellStyle name="Accent5 19 2" xfId="6230"/>
    <cellStyle name="Accent5 2" xfId="1742"/>
    <cellStyle name="Accent5 2 2" xfId="1743"/>
    <cellStyle name="Accent5 2 2 2" xfId="6232"/>
    <cellStyle name="Accent5 2 3" xfId="1744"/>
    <cellStyle name="Accent5 2 3 2" xfId="6233"/>
    <cellStyle name="Accent5 2 4" xfId="6231"/>
    <cellStyle name="Accent5 20" xfId="1745"/>
    <cellStyle name="Accent5 20 2" xfId="6234"/>
    <cellStyle name="Accent5 21" xfId="1746"/>
    <cellStyle name="Accent5 21 2" xfId="6235"/>
    <cellStyle name="Accent5 22" xfId="1747"/>
    <cellStyle name="Accent5 22 2" xfId="6236"/>
    <cellStyle name="Accent5 23" xfId="1748"/>
    <cellStyle name="Accent5 23 2" xfId="6237"/>
    <cellStyle name="Accent5 24" xfId="1749"/>
    <cellStyle name="Accent5 24 2" xfId="6238"/>
    <cellStyle name="Accent5 25" xfId="1750"/>
    <cellStyle name="Accent5 25 2" xfId="6239"/>
    <cellStyle name="Accent5 26" xfId="1751"/>
    <cellStyle name="Accent5 26 2" xfId="6240"/>
    <cellStyle name="Accent5 27" xfId="1752"/>
    <cellStyle name="Accent5 27 2" xfId="6241"/>
    <cellStyle name="Accent5 28" xfId="1753"/>
    <cellStyle name="Accent5 28 2" xfId="6242"/>
    <cellStyle name="Accent5 29" xfId="1754"/>
    <cellStyle name="Accent5 29 2" xfId="6243"/>
    <cellStyle name="Accent5 3" xfId="1755"/>
    <cellStyle name="Accent5 3 2" xfId="6244"/>
    <cellStyle name="Accent5 30" xfId="1756"/>
    <cellStyle name="Accent5 30 2" xfId="6245"/>
    <cellStyle name="Accent5 31" xfId="1757"/>
    <cellStyle name="Accent5 31 2" xfId="6246"/>
    <cellStyle name="Accent5 32" xfId="1758"/>
    <cellStyle name="Accent5 32 2" xfId="6247"/>
    <cellStyle name="Accent5 33" xfId="1759"/>
    <cellStyle name="Accent5 33 2" xfId="6248"/>
    <cellStyle name="Accent5 34" xfId="1760"/>
    <cellStyle name="Accent5 34 2" xfId="6249"/>
    <cellStyle name="Accent5 35" xfId="1761"/>
    <cellStyle name="Accent5 35 2" xfId="6250"/>
    <cellStyle name="Accent5 36" xfId="1762"/>
    <cellStyle name="Accent5 36 2" xfId="6251"/>
    <cellStyle name="Accent5 37" xfId="1763"/>
    <cellStyle name="Accent5 37 2" xfId="6252"/>
    <cellStyle name="Accent5 38" xfId="1764"/>
    <cellStyle name="Accent5 38 2" xfId="6253"/>
    <cellStyle name="Accent5 39" xfId="1765"/>
    <cellStyle name="Accent5 39 2" xfId="6254"/>
    <cellStyle name="Accent5 4" xfId="1766"/>
    <cellStyle name="Accent5 4 2" xfId="6255"/>
    <cellStyle name="Accent5 40" xfId="1767"/>
    <cellStyle name="Accent5 40 2" xfId="6256"/>
    <cellStyle name="Accent5 41" xfId="1768"/>
    <cellStyle name="Accent5 41 2" xfId="6257"/>
    <cellStyle name="Accent5 42" xfId="1769"/>
    <cellStyle name="Accent5 42 2" xfId="6258"/>
    <cellStyle name="Accent5 43" xfId="1770"/>
    <cellStyle name="Accent5 43 2" xfId="6259"/>
    <cellStyle name="Accent5 44" xfId="1771"/>
    <cellStyle name="Accent5 44 2" xfId="6260"/>
    <cellStyle name="Accent5 45" xfId="1772"/>
    <cellStyle name="Accent5 45 2" xfId="6261"/>
    <cellStyle name="Accent5 46" xfId="1773"/>
    <cellStyle name="Accent5 46 2" xfId="6262"/>
    <cellStyle name="Accent5 47" xfId="1774"/>
    <cellStyle name="Accent5 47 2" xfId="6263"/>
    <cellStyle name="Accent5 48" xfId="1775"/>
    <cellStyle name="Accent5 48 2" xfId="6264"/>
    <cellStyle name="Accent5 49" xfId="1776"/>
    <cellStyle name="Accent5 49 2" xfId="6265"/>
    <cellStyle name="Accent5 5" xfId="1777"/>
    <cellStyle name="Accent5 5 2" xfId="6266"/>
    <cellStyle name="Accent5 50" xfId="1778"/>
    <cellStyle name="Accent5 50 2" xfId="6267"/>
    <cellStyle name="Accent5 51" xfId="1779"/>
    <cellStyle name="Accent5 51 2" xfId="6268"/>
    <cellStyle name="Accent5 52" xfId="1780"/>
    <cellStyle name="Accent5 52 2" xfId="6269"/>
    <cellStyle name="Accent5 53" xfId="1781"/>
    <cellStyle name="Accent5 53 2" xfId="6270"/>
    <cellStyle name="Accent5 54" xfId="1782"/>
    <cellStyle name="Accent5 54 2" xfId="6271"/>
    <cellStyle name="Accent5 55" xfId="1783"/>
    <cellStyle name="Accent5 55 2" xfId="6272"/>
    <cellStyle name="Accent5 56" xfId="1784"/>
    <cellStyle name="Accent5 56 2" xfId="6273"/>
    <cellStyle name="Accent5 57" xfId="1785"/>
    <cellStyle name="Accent5 57 2" xfId="6274"/>
    <cellStyle name="Accent5 58" xfId="1786"/>
    <cellStyle name="Accent5 58 2" xfId="6275"/>
    <cellStyle name="Accent5 59" xfId="1787"/>
    <cellStyle name="Accent5 59 2" xfId="6276"/>
    <cellStyle name="Accent5 6" xfId="1788"/>
    <cellStyle name="Accent5 6 2" xfId="6277"/>
    <cellStyle name="Accent5 60" xfId="1789"/>
    <cellStyle name="Accent5 60 2" xfId="6278"/>
    <cellStyle name="Accent5 61" xfId="1790"/>
    <cellStyle name="Accent5 61 2" xfId="6279"/>
    <cellStyle name="Accent5 62" xfId="1791"/>
    <cellStyle name="Accent5 62 2" xfId="6280"/>
    <cellStyle name="Accent5 63" xfId="1792"/>
    <cellStyle name="Accent5 63 2" xfId="6281"/>
    <cellStyle name="Accent5 64" xfId="1793"/>
    <cellStyle name="Accent5 64 2" xfId="6282"/>
    <cellStyle name="Accent5 65" xfId="1794"/>
    <cellStyle name="Accent5 65 2" xfId="6283"/>
    <cellStyle name="Accent5 66" xfId="1795"/>
    <cellStyle name="Accent5 66 2" xfId="6284"/>
    <cellStyle name="Accent5 67" xfId="1796"/>
    <cellStyle name="Accent5 67 2" xfId="6285"/>
    <cellStyle name="Accent5 68" xfId="1797"/>
    <cellStyle name="Accent5 68 2" xfId="6286"/>
    <cellStyle name="Accent5 69" xfId="1798"/>
    <cellStyle name="Accent5 69 2" xfId="6287"/>
    <cellStyle name="Accent5 7" xfId="1799"/>
    <cellStyle name="Accent5 7 2" xfId="6288"/>
    <cellStyle name="Accent5 70" xfId="1800"/>
    <cellStyle name="Accent5 70 2" xfId="6289"/>
    <cellStyle name="Accent5 71" xfId="1801"/>
    <cellStyle name="Accent5 71 2" xfId="6290"/>
    <cellStyle name="Accent5 72" xfId="1802"/>
    <cellStyle name="Accent5 72 2" xfId="6291"/>
    <cellStyle name="Accent5 73" xfId="1803"/>
    <cellStyle name="Accent5 73 2" xfId="6292"/>
    <cellStyle name="Accent5 74" xfId="1804"/>
    <cellStyle name="Accent5 74 2" xfId="6293"/>
    <cellStyle name="Accent5 75" xfId="1805"/>
    <cellStyle name="Accent5 75 2" xfId="6294"/>
    <cellStyle name="Accent5 76" xfId="1806"/>
    <cellStyle name="Accent5 76 2" xfId="6295"/>
    <cellStyle name="Accent5 77" xfId="3805"/>
    <cellStyle name="Accent5 78" xfId="6220"/>
    <cellStyle name="Accent5 8" xfId="1807"/>
    <cellStyle name="Accent5 8 2" xfId="6296"/>
    <cellStyle name="Accent5 9" xfId="1808"/>
    <cellStyle name="Accent5 9 2" xfId="6297"/>
    <cellStyle name="Accent6" xfId="1809" builtinId="49" customBuiltin="1"/>
    <cellStyle name="Accent6 10" xfId="1810"/>
    <cellStyle name="Accent6 10 2" xfId="6299"/>
    <cellStyle name="Accent6 11" xfId="1811"/>
    <cellStyle name="Accent6 11 2" xfId="6300"/>
    <cellStyle name="Accent6 12" xfId="1812"/>
    <cellStyle name="Accent6 12 2" xfId="6301"/>
    <cellStyle name="Accent6 13" xfId="1813"/>
    <cellStyle name="Accent6 13 2" xfId="6302"/>
    <cellStyle name="Accent6 14" xfId="1814"/>
    <cellStyle name="Accent6 14 2" xfId="6303"/>
    <cellStyle name="Accent6 15" xfId="1815"/>
    <cellStyle name="Accent6 15 2" xfId="6304"/>
    <cellStyle name="Accent6 16" xfId="1816"/>
    <cellStyle name="Accent6 16 2" xfId="6305"/>
    <cellStyle name="Accent6 17" xfId="1817"/>
    <cellStyle name="Accent6 17 2" xfId="6306"/>
    <cellStyle name="Accent6 18" xfId="1818"/>
    <cellStyle name="Accent6 18 2" xfId="6307"/>
    <cellStyle name="Accent6 19" xfId="1819"/>
    <cellStyle name="Accent6 19 2" xfId="6308"/>
    <cellStyle name="Accent6 2" xfId="1820"/>
    <cellStyle name="Accent6 2 2" xfId="1821"/>
    <cellStyle name="Accent6 2 2 2" xfId="6310"/>
    <cellStyle name="Accent6 2 3" xfId="1822"/>
    <cellStyle name="Accent6 2 3 2" xfId="6311"/>
    <cellStyle name="Accent6 2 4" xfId="6309"/>
    <cellStyle name="Accent6 20" xfId="1823"/>
    <cellStyle name="Accent6 20 2" xfId="6312"/>
    <cellStyle name="Accent6 21" xfId="1824"/>
    <cellStyle name="Accent6 21 2" xfId="6313"/>
    <cellStyle name="Accent6 22" xfId="1825"/>
    <cellStyle name="Accent6 22 2" xfId="6314"/>
    <cellStyle name="Accent6 23" xfId="1826"/>
    <cellStyle name="Accent6 23 2" xfId="6315"/>
    <cellStyle name="Accent6 24" xfId="1827"/>
    <cellStyle name="Accent6 24 2" xfId="6316"/>
    <cellStyle name="Accent6 25" xfId="1828"/>
    <cellStyle name="Accent6 25 2" xfId="6317"/>
    <cellStyle name="Accent6 26" xfId="1829"/>
    <cellStyle name="Accent6 26 2" xfId="6318"/>
    <cellStyle name="Accent6 27" xfId="1830"/>
    <cellStyle name="Accent6 27 2" xfId="6319"/>
    <cellStyle name="Accent6 28" xfId="1831"/>
    <cellStyle name="Accent6 28 2" xfId="6320"/>
    <cellStyle name="Accent6 29" xfId="1832"/>
    <cellStyle name="Accent6 29 2" xfId="6321"/>
    <cellStyle name="Accent6 3" xfId="1833"/>
    <cellStyle name="Accent6 3 2" xfId="6322"/>
    <cellStyle name="Accent6 30" xfId="1834"/>
    <cellStyle name="Accent6 30 2" xfId="6323"/>
    <cellStyle name="Accent6 31" xfId="1835"/>
    <cellStyle name="Accent6 31 2" xfId="6324"/>
    <cellStyle name="Accent6 32" xfId="1836"/>
    <cellStyle name="Accent6 32 2" xfId="6325"/>
    <cellStyle name="Accent6 33" xfId="1837"/>
    <cellStyle name="Accent6 33 2" xfId="6326"/>
    <cellStyle name="Accent6 34" xfId="1838"/>
    <cellStyle name="Accent6 34 2" xfId="6327"/>
    <cellStyle name="Accent6 35" xfId="1839"/>
    <cellStyle name="Accent6 35 2" xfId="6328"/>
    <cellStyle name="Accent6 36" xfId="1840"/>
    <cellStyle name="Accent6 36 2" xfId="6329"/>
    <cellStyle name="Accent6 37" xfId="1841"/>
    <cellStyle name="Accent6 37 2" xfId="6330"/>
    <cellStyle name="Accent6 38" xfId="1842"/>
    <cellStyle name="Accent6 38 2" xfId="6331"/>
    <cellStyle name="Accent6 39" xfId="1843"/>
    <cellStyle name="Accent6 39 2" xfId="6332"/>
    <cellStyle name="Accent6 4" xfId="1844"/>
    <cellStyle name="Accent6 4 2" xfId="6333"/>
    <cellStyle name="Accent6 40" xfId="1845"/>
    <cellStyle name="Accent6 40 2" xfId="6334"/>
    <cellStyle name="Accent6 41" xfId="1846"/>
    <cellStyle name="Accent6 41 2" xfId="6335"/>
    <cellStyle name="Accent6 42" xfId="1847"/>
    <cellStyle name="Accent6 42 2" xfId="6336"/>
    <cellStyle name="Accent6 43" xfId="1848"/>
    <cellStyle name="Accent6 43 2" xfId="6337"/>
    <cellStyle name="Accent6 44" xfId="1849"/>
    <cellStyle name="Accent6 44 2" xfId="6338"/>
    <cellStyle name="Accent6 45" xfId="1850"/>
    <cellStyle name="Accent6 45 2" xfId="6339"/>
    <cellStyle name="Accent6 46" xfId="1851"/>
    <cellStyle name="Accent6 46 2" xfId="6340"/>
    <cellStyle name="Accent6 47" xfId="1852"/>
    <cellStyle name="Accent6 47 2" xfId="6341"/>
    <cellStyle name="Accent6 48" xfId="1853"/>
    <cellStyle name="Accent6 48 2" xfId="6342"/>
    <cellStyle name="Accent6 49" xfId="1854"/>
    <cellStyle name="Accent6 49 2" xfId="6343"/>
    <cellStyle name="Accent6 5" xfId="1855"/>
    <cellStyle name="Accent6 5 2" xfId="6344"/>
    <cellStyle name="Accent6 50" xfId="1856"/>
    <cellStyle name="Accent6 50 2" xfId="6345"/>
    <cellStyle name="Accent6 51" xfId="1857"/>
    <cellStyle name="Accent6 51 2" xfId="6346"/>
    <cellStyle name="Accent6 52" xfId="1858"/>
    <cellStyle name="Accent6 52 2" xfId="6347"/>
    <cellStyle name="Accent6 53" xfId="1859"/>
    <cellStyle name="Accent6 53 2" xfId="6348"/>
    <cellStyle name="Accent6 54" xfId="1860"/>
    <cellStyle name="Accent6 54 2" xfId="6349"/>
    <cellStyle name="Accent6 55" xfId="1861"/>
    <cellStyle name="Accent6 55 2" xfId="6350"/>
    <cellStyle name="Accent6 56" xfId="1862"/>
    <cellStyle name="Accent6 56 2" xfId="6351"/>
    <cellStyle name="Accent6 57" xfId="1863"/>
    <cellStyle name="Accent6 57 2" xfId="6352"/>
    <cellStyle name="Accent6 58" xfId="1864"/>
    <cellStyle name="Accent6 58 2" xfId="6353"/>
    <cellStyle name="Accent6 59" xfId="1865"/>
    <cellStyle name="Accent6 59 2" xfId="6354"/>
    <cellStyle name="Accent6 6" xfId="1866"/>
    <cellStyle name="Accent6 6 2" xfId="6355"/>
    <cellStyle name="Accent6 60" xfId="1867"/>
    <cellStyle name="Accent6 60 2" xfId="6356"/>
    <cellStyle name="Accent6 61" xfId="1868"/>
    <cellStyle name="Accent6 61 2" xfId="6357"/>
    <cellStyle name="Accent6 62" xfId="1869"/>
    <cellStyle name="Accent6 62 2" xfId="6358"/>
    <cellStyle name="Accent6 63" xfId="1870"/>
    <cellStyle name="Accent6 63 2" xfId="6359"/>
    <cellStyle name="Accent6 64" xfId="1871"/>
    <cellStyle name="Accent6 64 2" xfId="6360"/>
    <cellStyle name="Accent6 65" xfId="1872"/>
    <cellStyle name="Accent6 65 2" xfId="6361"/>
    <cellStyle name="Accent6 66" xfId="1873"/>
    <cellStyle name="Accent6 66 2" xfId="6362"/>
    <cellStyle name="Accent6 67" xfId="1874"/>
    <cellStyle name="Accent6 67 2" xfId="6363"/>
    <cellStyle name="Accent6 68" xfId="1875"/>
    <cellStyle name="Accent6 68 2" xfId="6364"/>
    <cellStyle name="Accent6 69" xfId="1876"/>
    <cellStyle name="Accent6 69 2" xfId="6365"/>
    <cellStyle name="Accent6 7" xfId="1877"/>
    <cellStyle name="Accent6 7 2" xfId="6366"/>
    <cellStyle name="Accent6 70" xfId="1878"/>
    <cellStyle name="Accent6 70 2" xfId="6367"/>
    <cellStyle name="Accent6 71" xfId="1879"/>
    <cellStyle name="Accent6 71 2" xfId="6368"/>
    <cellStyle name="Accent6 72" xfId="1880"/>
    <cellStyle name="Accent6 72 2" xfId="6369"/>
    <cellStyle name="Accent6 73" xfId="1881"/>
    <cellStyle name="Accent6 73 2" xfId="6370"/>
    <cellStyle name="Accent6 74" xfId="1882"/>
    <cellStyle name="Accent6 74 2" xfId="6371"/>
    <cellStyle name="Accent6 75" xfId="1883"/>
    <cellStyle name="Accent6 75 2" xfId="6372"/>
    <cellStyle name="Accent6 76" xfId="1884"/>
    <cellStyle name="Accent6 76 2" xfId="6373"/>
    <cellStyle name="Accent6 77" xfId="3806"/>
    <cellStyle name="Accent6 78" xfId="6298"/>
    <cellStyle name="Accent6 8" xfId="1885"/>
    <cellStyle name="Accent6 8 2" xfId="6374"/>
    <cellStyle name="Accent6 9" xfId="1886"/>
    <cellStyle name="Accent6 9 2" xfId="6375"/>
    <cellStyle name="ÅëÈ­ [0]_¿ì¹°Åë" xfId="1887"/>
    <cellStyle name="AeE­ [0]_INQUIRY ¿µ¾÷AßAø " xfId="1888"/>
    <cellStyle name="ÅëÈ­_¿ì¹°Åë" xfId="1889"/>
    <cellStyle name="AeE­_INQUIRY ¿µ¾÷AßAø " xfId="1890"/>
    <cellStyle name="ÄÞ¸¶ [0]_¿ì¹°Åë" xfId="1891"/>
    <cellStyle name="AÞ¸¶ [0]_INQUIRY ¿?¾÷AßAø " xfId="1892"/>
    <cellStyle name="ÄÞ¸¶_¿ì¹°Åë" xfId="1893"/>
    <cellStyle name="AÞ¸¶_INQUIRY ¿?¾÷AßAø " xfId="1894"/>
    <cellStyle name="Bad" xfId="1895" builtinId="27" customBuiltin="1"/>
    <cellStyle name="Bad 10" xfId="1896"/>
    <cellStyle name="Bad 10 2" xfId="6377"/>
    <cellStyle name="Bad 11" xfId="1897"/>
    <cellStyle name="Bad 11 2" xfId="6378"/>
    <cellStyle name="Bad 12" xfId="1898"/>
    <cellStyle name="Bad 12 2" xfId="6379"/>
    <cellStyle name="Bad 13" xfId="1899"/>
    <cellStyle name="Bad 13 2" xfId="6380"/>
    <cellStyle name="Bad 14" xfId="1900"/>
    <cellStyle name="Bad 14 2" xfId="6381"/>
    <cellStyle name="Bad 15" xfId="1901"/>
    <cellStyle name="Bad 15 2" xfId="6382"/>
    <cellStyle name="Bad 16" xfId="1902"/>
    <cellStyle name="Bad 16 2" xfId="6383"/>
    <cellStyle name="Bad 17" xfId="1903"/>
    <cellStyle name="Bad 17 2" xfId="6384"/>
    <cellStyle name="Bad 18" xfId="1904"/>
    <cellStyle name="Bad 18 2" xfId="6385"/>
    <cellStyle name="Bad 19" xfId="1905"/>
    <cellStyle name="Bad 19 2" xfId="6386"/>
    <cellStyle name="Bad 2" xfId="1906"/>
    <cellStyle name="Bad 2 2" xfId="1907"/>
    <cellStyle name="Bad 2 2 2" xfId="6388"/>
    <cellStyle name="Bad 2 3" xfId="1908"/>
    <cellStyle name="Bad 2 3 2" xfId="6389"/>
    <cellStyle name="Bad 2 4" xfId="6387"/>
    <cellStyle name="Bad 20" xfId="1909"/>
    <cellStyle name="Bad 20 2" xfId="6390"/>
    <cellStyle name="Bad 21" xfId="1910"/>
    <cellStyle name="Bad 21 2" xfId="6391"/>
    <cellStyle name="Bad 22" xfId="1911"/>
    <cellStyle name="Bad 22 2" xfId="6392"/>
    <cellStyle name="Bad 23" xfId="1912"/>
    <cellStyle name="Bad 23 2" xfId="6393"/>
    <cellStyle name="Bad 24" xfId="1913"/>
    <cellStyle name="Bad 24 2" xfId="6394"/>
    <cellStyle name="Bad 25" xfId="1914"/>
    <cellStyle name="Bad 25 2" xfId="6395"/>
    <cellStyle name="Bad 26" xfId="1915"/>
    <cellStyle name="Bad 26 2" xfId="6396"/>
    <cellStyle name="Bad 27" xfId="1916"/>
    <cellStyle name="Bad 27 2" xfId="6397"/>
    <cellStyle name="Bad 28" xfId="1917"/>
    <cellStyle name="Bad 28 2" xfId="6398"/>
    <cellStyle name="Bad 29" xfId="1918"/>
    <cellStyle name="Bad 29 2" xfId="6399"/>
    <cellStyle name="Bad 3" xfId="1919"/>
    <cellStyle name="Bad 3 2" xfId="6400"/>
    <cellStyle name="Bad 30" xfId="1920"/>
    <cellStyle name="Bad 30 2" xfId="6401"/>
    <cellStyle name="Bad 31" xfId="1921"/>
    <cellStyle name="Bad 31 2" xfId="6402"/>
    <cellStyle name="Bad 32" xfId="1922"/>
    <cellStyle name="Bad 32 2" xfId="6403"/>
    <cellStyle name="Bad 33" xfId="1923"/>
    <cellStyle name="Bad 33 2" xfId="6404"/>
    <cellStyle name="Bad 34" xfId="1924"/>
    <cellStyle name="Bad 34 2" xfId="6405"/>
    <cellStyle name="Bad 35" xfId="1925"/>
    <cellStyle name="Bad 35 2" xfId="6406"/>
    <cellStyle name="Bad 36" xfId="1926"/>
    <cellStyle name="Bad 36 2" xfId="6407"/>
    <cellStyle name="Bad 37" xfId="1927"/>
    <cellStyle name="Bad 37 2" xfId="6408"/>
    <cellStyle name="Bad 38" xfId="1928"/>
    <cellStyle name="Bad 38 2" xfId="6409"/>
    <cellStyle name="Bad 39" xfId="1929"/>
    <cellStyle name="Bad 39 2" xfId="6410"/>
    <cellStyle name="Bad 4" xfId="1930"/>
    <cellStyle name="Bad 4 2" xfId="6411"/>
    <cellStyle name="Bad 40" xfId="1931"/>
    <cellStyle name="Bad 40 2" xfId="6412"/>
    <cellStyle name="Bad 41" xfId="1932"/>
    <cellStyle name="Bad 41 2" xfId="6413"/>
    <cellStyle name="Bad 42" xfId="1933"/>
    <cellStyle name="Bad 42 2" xfId="6414"/>
    <cellStyle name="Bad 43" xfId="1934"/>
    <cellStyle name="Bad 43 2" xfId="6415"/>
    <cellStyle name="Bad 44" xfId="1935"/>
    <cellStyle name="Bad 44 2" xfId="6416"/>
    <cellStyle name="Bad 45" xfId="1936"/>
    <cellStyle name="Bad 45 2" xfId="6417"/>
    <cellStyle name="Bad 46" xfId="1937"/>
    <cellStyle name="Bad 46 2" xfId="6418"/>
    <cellStyle name="Bad 47" xfId="1938"/>
    <cellStyle name="Bad 47 2" xfId="6419"/>
    <cellStyle name="Bad 48" xfId="1939"/>
    <cellStyle name="Bad 48 2" xfId="6420"/>
    <cellStyle name="Bad 49" xfId="1940"/>
    <cellStyle name="Bad 49 2" xfId="6421"/>
    <cellStyle name="Bad 5" xfId="1941"/>
    <cellStyle name="Bad 5 2" xfId="6422"/>
    <cellStyle name="Bad 50" xfId="1942"/>
    <cellStyle name="Bad 50 2" xfId="6423"/>
    <cellStyle name="Bad 51" xfId="1943"/>
    <cellStyle name="Bad 51 2" xfId="6424"/>
    <cellStyle name="Bad 52" xfId="1944"/>
    <cellStyle name="Bad 52 2" xfId="6425"/>
    <cellStyle name="Bad 53" xfId="1945"/>
    <cellStyle name="Bad 53 2" xfId="6426"/>
    <cellStyle name="Bad 54" xfId="1946"/>
    <cellStyle name="Bad 54 2" xfId="6427"/>
    <cellStyle name="Bad 55" xfId="1947"/>
    <cellStyle name="Bad 55 2" xfId="6428"/>
    <cellStyle name="Bad 56" xfId="1948"/>
    <cellStyle name="Bad 56 2" xfId="6429"/>
    <cellStyle name="Bad 57" xfId="1949"/>
    <cellStyle name="Bad 57 2" xfId="6430"/>
    <cellStyle name="Bad 58" xfId="1950"/>
    <cellStyle name="Bad 58 2" xfId="6431"/>
    <cellStyle name="Bad 59" xfId="1951"/>
    <cellStyle name="Bad 59 2" xfId="6432"/>
    <cellStyle name="Bad 6" xfId="1952"/>
    <cellStyle name="Bad 6 2" xfId="6433"/>
    <cellStyle name="Bad 60" xfId="1953"/>
    <cellStyle name="Bad 60 2" xfId="6434"/>
    <cellStyle name="Bad 61" xfId="1954"/>
    <cellStyle name="Bad 61 2" xfId="6435"/>
    <cellStyle name="Bad 62" xfId="1955"/>
    <cellStyle name="Bad 62 2" xfId="6436"/>
    <cellStyle name="Bad 63" xfId="1956"/>
    <cellStyle name="Bad 63 2" xfId="6437"/>
    <cellStyle name="Bad 64" xfId="1957"/>
    <cellStyle name="Bad 64 2" xfId="6438"/>
    <cellStyle name="Bad 65" xfId="1958"/>
    <cellStyle name="Bad 65 2" xfId="6439"/>
    <cellStyle name="Bad 66" xfId="1959"/>
    <cellStyle name="Bad 66 2" xfId="6440"/>
    <cellStyle name="Bad 67" xfId="1960"/>
    <cellStyle name="Bad 67 2" xfId="6441"/>
    <cellStyle name="Bad 68" xfId="1961"/>
    <cellStyle name="Bad 68 2" xfId="6442"/>
    <cellStyle name="Bad 69" xfId="1962"/>
    <cellStyle name="Bad 69 2" xfId="6443"/>
    <cellStyle name="Bad 7" xfId="1963"/>
    <cellStyle name="Bad 7 2" xfId="6444"/>
    <cellStyle name="Bad 70" xfId="1964"/>
    <cellStyle name="Bad 70 2" xfId="6445"/>
    <cellStyle name="Bad 71" xfId="1965"/>
    <cellStyle name="Bad 71 2" xfId="6446"/>
    <cellStyle name="Bad 72" xfId="1966"/>
    <cellStyle name="Bad 72 2" xfId="6447"/>
    <cellStyle name="Bad 73" xfId="1967"/>
    <cellStyle name="Bad 73 2" xfId="6448"/>
    <cellStyle name="Bad 74" xfId="1968"/>
    <cellStyle name="Bad 74 2" xfId="6449"/>
    <cellStyle name="Bad 75" xfId="1969"/>
    <cellStyle name="Bad 75 2" xfId="6450"/>
    <cellStyle name="Bad 76" xfId="1970"/>
    <cellStyle name="Bad 76 2" xfId="6451"/>
    <cellStyle name="Bad 77" xfId="3807"/>
    <cellStyle name="Bad 78" xfId="6376"/>
    <cellStyle name="Bad 8" xfId="1971"/>
    <cellStyle name="Bad 8 2" xfId="6452"/>
    <cellStyle name="Bad 9" xfId="1972"/>
    <cellStyle name="Bad 9 2" xfId="6453"/>
    <cellStyle name="C?AØ_¿?¾÷CoE² " xfId="1973"/>
    <cellStyle name="Ç¥ÁØ_´çÃÊ±¸ÀÔ»ý»ê" xfId="1974"/>
    <cellStyle name="C￥AØ_¿μ¾÷CoE² " xfId="1975"/>
    <cellStyle name="Calc Currency (0)" xfId="1976"/>
    <cellStyle name="Calc Currency (0) 10" xfId="1977"/>
    <cellStyle name="Calc Currency (0) 10 2" xfId="4165"/>
    <cellStyle name="Calc Currency (0) 10 3" xfId="3808"/>
    <cellStyle name="Calc Currency (0) 10 4" xfId="3401"/>
    <cellStyle name="Calc Currency (0) 10 5" xfId="6455"/>
    <cellStyle name="Calc Currency (0) 11" xfId="1978"/>
    <cellStyle name="Calc Currency (0) 11 2" xfId="4166"/>
    <cellStyle name="Calc Currency (0) 11 3" xfId="3809"/>
    <cellStyle name="Calc Currency (0) 11 4" xfId="3402"/>
    <cellStyle name="Calc Currency (0) 11 5" xfId="6456"/>
    <cellStyle name="Calc Currency (0) 12" xfId="1979"/>
    <cellStyle name="Calc Currency (0) 12 2" xfId="4167"/>
    <cellStyle name="Calc Currency (0) 12 3" xfId="3810"/>
    <cellStyle name="Calc Currency (0) 12 4" xfId="3403"/>
    <cellStyle name="Calc Currency (0) 12 5" xfId="6457"/>
    <cellStyle name="Calc Currency (0) 13" xfId="1980"/>
    <cellStyle name="Calc Currency (0) 13 2" xfId="4168"/>
    <cellStyle name="Calc Currency (0) 13 3" xfId="3811"/>
    <cellStyle name="Calc Currency (0) 13 4" xfId="3404"/>
    <cellStyle name="Calc Currency (0) 13 5" xfId="6458"/>
    <cellStyle name="Calc Currency (0) 14" xfId="1981"/>
    <cellStyle name="Calc Currency (0) 14 2" xfId="4169"/>
    <cellStyle name="Calc Currency (0) 14 3" xfId="3812"/>
    <cellStyle name="Calc Currency (0) 14 4" xfId="3405"/>
    <cellStyle name="Calc Currency (0) 14 5" xfId="6459"/>
    <cellStyle name="Calc Currency (0) 15" xfId="1982"/>
    <cellStyle name="Calc Currency (0) 15 2" xfId="4170"/>
    <cellStyle name="Calc Currency (0) 15 3" xfId="3813"/>
    <cellStyle name="Calc Currency (0) 15 4" xfId="3406"/>
    <cellStyle name="Calc Currency (0) 15 5" xfId="6460"/>
    <cellStyle name="Calc Currency (0) 16" xfId="1983"/>
    <cellStyle name="Calc Currency (0) 16 2" xfId="4171"/>
    <cellStyle name="Calc Currency (0) 16 3" xfId="3814"/>
    <cellStyle name="Calc Currency (0) 16 4" xfId="3407"/>
    <cellStyle name="Calc Currency (0) 16 5" xfId="6461"/>
    <cellStyle name="Calc Currency (0) 17" xfId="1984"/>
    <cellStyle name="Calc Currency (0) 17 2" xfId="4172"/>
    <cellStyle name="Calc Currency (0) 17 3" xfId="3815"/>
    <cellStyle name="Calc Currency (0) 17 4" xfId="3408"/>
    <cellStyle name="Calc Currency (0) 17 5" xfId="6462"/>
    <cellStyle name="Calc Currency (0) 18" xfId="1985"/>
    <cellStyle name="Calc Currency (0) 18 2" xfId="4173"/>
    <cellStyle name="Calc Currency (0) 18 3" xfId="3816"/>
    <cellStyle name="Calc Currency (0) 18 4" xfId="3409"/>
    <cellStyle name="Calc Currency (0) 18 5" xfId="6463"/>
    <cellStyle name="Calc Currency (0) 19" xfId="1986"/>
    <cellStyle name="Calc Currency (0) 19 2" xfId="4174"/>
    <cellStyle name="Calc Currency (0) 19 3" xfId="3817"/>
    <cellStyle name="Calc Currency (0) 19 4" xfId="3410"/>
    <cellStyle name="Calc Currency (0) 19 5" xfId="6464"/>
    <cellStyle name="Calc Currency (0) 2" xfId="1987"/>
    <cellStyle name="Calc Currency (0) 2 2" xfId="4175"/>
    <cellStyle name="Calc Currency (0) 2 3" xfId="3818"/>
    <cellStyle name="Calc Currency (0) 2 4" xfId="3411"/>
    <cellStyle name="Calc Currency (0) 2 5" xfId="6465"/>
    <cellStyle name="Calc Currency (0) 20" xfId="1988"/>
    <cellStyle name="Calc Currency (0) 20 2" xfId="4176"/>
    <cellStyle name="Calc Currency (0) 20 3" xfId="3819"/>
    <cellStyle name="Calc Currency (0) 20 4" xfId="3412"/>
    <cellStyle name="Calc Currency (0) 20 5" xfId="6466"/>
    <cellStyle name="Calc Currency (0) 21" xfId="1989"/>
    <cellStyle name="Calc Currency (0) 21 2" xfId="4177"/>
    <cellStyle name="Calc Currency (0) 21 3" xfId="3820"/>
    <cellStyle name="Calc Currency (0) 21 4" xfId="3413"/>
    <cellStyle name="Calc Currency (0) 21 5" xfId="6467"/>
    <cellStyle name="Calc Currency (0) 22" xfId="1990"/>
    <cellStyle name="Calc Currency (0) 22 2" xfId="4178"/>
    <cellStyle name="Calc Currency (0) 22 3" xfId="3821"/>
    <cellStyle name="Calc Currency (0) 22 4" xfId="3414"/>
    <cellStyle name="Calc Currency (0) 22 5" xfId="6468"/>
    <cellStyle name="Calc Currency (0) 23" xfId="1991"/>
    <cellStyle name="Calc Currency (0) 23 2" xfId="4179"/>
    <cellStyle name="Calc Currency (0) 23 3" xfId="3822"/>
    <cellStyle name="Calc Currency (0) 23 4" xfId="3415"/>
    <cellStyle name="Calc Currency (0) 23 5" xfId="6469"/>
    <cellStyle name="Calc Currency (0) 24" xfId="1992"/>
    <cellStyle name="Calc Currency (0) 24 2" xfId="4180"/>
    <cellStyle name="Calc Currency (0) 24 3" xfId="3823"/>
    <cellStyle name="Calc Currency (0) 24 4" xfId="3416"/>
    <cellStyle name="Calc Currency (0) 24 5" xfId="6470"/>
    <cellStyle name="Calc Currency (0) 25" xfId="1993"/>
    <cellStyle name="Calc Currency (0) 25 2" xfId="4181"/>
    <cellStyle name="Calc Currency (0) 25 3" xfId="3824"/>
    <cellStyle name="Calc Currency (0) 25 4" xfId="3417"/>
    <cellStyle name="Calc Currency (0) 25 5" xfId="6471"/>
    <cellStyle name="Calc Currency (0) 26" xfId="1994"/>
    <cellStyle name="Calc Currency (0) 26 2" xfId="4182"/>
    <cellStyle name="Calc Currency (0) 26 3" xfId="3825"/>
    <cellStyle name="Calc Currency (0) 26 4" xfId="3418"/>
    <cellStyle name="Calc Currency (0) 26 5" xfId="6472"/>
    <cellStyle name="Calc Currency (0) 27" xfId="1995"/>
    <cellStyle name="Calc Currency (0) 27 2" xfId="4183"/>
    <cellStyle name="Calc Currency (0) 27 3" xfId="3826"/>
    <cellStyle name="Calc Currency (0) 27 4" xfId="3419"/>
    <cellStyle name="Calc Currency (0) 27 5" xfId="6473"/>
    <cellStyle name="Calc Currency (0) 28" xfId="1996"/>
    <cellStyle name="Calc Currency (0) 28 2" xfId="4184"/>
    <cellStyle name="Calc Currency (0) 28 3" xfId="3827"/>
    <cellStyle name="Calc Currency (0) 28 4" xfId="3420"/>
    <cellStyle name="Calc Currency (0) 28 5" xfId="6474"/>
    <cellStyle name="Calc Currency (0) 29" xfId="1997"/>
    <cellStyle name="Calc Currency (0) 29 2" xfId="4185"/>
    <cellStyle name="Calc Currency (0) 29 3" xfId="3828"/>
    <cellStyle name="Calc Currency (0) 29 4" xfId="3421"/>
    <cellStyle name="Calc Currency (0) 29 5" xfId="6475"/>
    <cellStyle name="Calc Currency (0) 3" xfId="1998"/>
    <cellStyle name="Calc Currency (0) 3 2" xfId="4186"/>
    <cellStyle name="Calc Currency (0) 3 3" xfId="3829"/>
    <cellStyle name="Calc Currency (0) 3 4" xfId="3422"/>
    <cellStyle name="Calc Currency (0) 3 5" xfId="6476"/>
    <cellStyle name="Calc Currency (0) 30" xfId="1999"/>
    <cellStyle name="Calc Currency (0) 30 2" xfId="4187"/>
    <cellStyle name="Calc Currency (0) 30 3" xfId="3830"/>
    <cellStyle name="Calc Currency (0) 30 4" xfId="3423"/>
    <cellStyle name="Calc Currency (0) 30 5" xfId="6477"/>
    <cellStyle name="Calc Currency (0) 31" xfId="2000"/>
    <cellStyle name="Calc Currency (0) 31 2" xfId="4188"/>
    <cellStyle name="Calc Currency (0) 31 3" xfId="3831"/>
    <cellStyle name="Calc Currency (0) 31 4" xfId="3424"/>
    <cellStyle name="Calc Currency (0) 31 5" xfId="6478"/>
    <cellStyle name="Calc Currency (0) 32" xfId="2001"/>
    <cellStyle name="Calc Currency (0) 32 2" xfId="4189"/>
    <cellStyle name="Calc Currency (0) 32 3" xfId="3832"/>
    <cellStyle name="Calc Currency (0) 32 4" xfId="3425"/>
    <cellStyle name="Calc Currency (0) 32 5" xfId="6479"/>
    <cellStyle name="Calc Currency (0) 33" xfId="2002"/>
    <cellStyle name="Calc Currency (0) 33 2" xfId="4190"/>
    <cellStyle name="Calc Currency (0) 33 3" xfId="3833"/>
    <cellStyle name="Calc Currency (0) 33 4" xfId="3426"/>
    <cellStyle name="Calc Currency (0) 33 5" xfId="6480"/>
    <cellStyle name="Calc Currency (0) 34" xfId="2003"/>
    <cellStyle name="Calc Currency (0) 34 2" xfId="4191"/>
    <cellStyle name="Calc Currency (0) 34 3" xfId="3834"/>
    <cellStyle name="Calc Currency (0) 34 4" xfId="3427"/>
    <cellStyle name="Calc Currency (0) 34 5" xfId="6481"/>
    <cellStyle name="Calc Currency (0) 35" xfId="2004"/>
    <cellStyle name="Calc Currency (0) 35 2" xfId="4192"/>
    <cellStyle name="Calc Currency (0) 35 3" xfId="3835"/>
    <cellStyle name="Calc Currency (0) 35 4" xfId="3428"/>
    <cellStyle name="Calc Currency (0) 35 5" xfId="6482"/>
    <cellStyle name="Calc Currency (0) 36" xfId="2005"/>
    <cellStyle name="Calc Currency (0) 36 2" xfId="4193"/>
    <cellStyle name="Calc Currency (0) 36 3" xfId="3836"/>
    <cellStyle name="Calc Currency (0) 36 4" xfId="3429"/>
    <cellStyle name="Calc Currency (0) 36 5" xfId="6483"/>
    <cellStyle name="Calc Currency (0) 37" xfId="2006"/>
    <cellStyle name="Calc Currency (0) 37 2" xfId="4194"/>
    <cellStyle name="Calc Currency (0) 37 3" xfId="3837"/>
    <cellStyle name="Calc Currency (0) 37 4" xfId="3430"/>
    <cellStyle name="Calc Currency (0) 37 5" xfId="6484"/>
    <cellStyle name="Calc Currency (0) 38" xfId="2007"/>
    <cellStyle name="Calc Currency (0) 38 2" xfId="4195"/>
    <cellStyle name="Calc Currency (0) 38 3" xfId="3838"/>
    <cellStyle name="Calc Currency (0) 38 4" xfId="3431"/>
    <cellStyle name="Calc Currency (0) 38 5" xfId="6485"/>
    <cellStyle name="Calc Currency (0) 39" xfId="2008"/>
    <cellStyle name="Calc Currency (0) 39 2" xfId="4196"/>
    <cellStyle name="Calc Currency (0) 39 3" xfId="3839"/>
    <cellStyle name="Calc Currency (0) 39 4" xfId="3432"/>
    <cellStyle name="Calc Currency (0) 39 5" xfId="6486"/>
    <cellStyle name="Calc Currency (0) 4" xfId="2009"/>
    <cellStyle name="Calc Currency (0) 4 2" xfId="4197"/>
    <cellStyle name="Calc Currency (0) 4 3" xfId="3840"/>
    <cellStyle name="Calc Currency (0) 4 4" xfId="3433"/>
    <cellStyle name="Calc Currency (0) 4 5" xfId="6487"/>
    <cellStyle name="Calc Currency (0) 40" xfId="2010"/>
    <cellStyle name="Calc Currency (0) 40 2" xfId="4198"/>
    <cellStyle name="Calc Currency (0) 40 3" xfId="3841"/>
    <cellStyle name="Calc Currency (0) 40 4" xfId="3434"/>
    <cellStyle name="Calc Currency (0) 40 5" xfId="6488"/>
    <cellStyle name="Calc Currency (0) 41" xfId="2011"/>
    <cellStyle name="Calc Currency (0) 41 2" xfId="4199"/>
    <cellStyle name="Calc Currency (0) 41 3" xfId="3842"/>
    <cellStyle name="Calc Currency (0) 41 4" xfId="3435"/>
    <cellStyle name="Calc Currency (0) 41 5" xfId="6489"/>
    <cellStyle name="Calc Currency (0) 42" xfId="2012"/>
    <cellStyle name="Calc Currency (0) 42 2" xfId="4200"/>
    <cellStyle name="Calc Currency (0) 42 3" xfId="3843"/>
    <cellStyle name="Calc Currency (0) 42 4" xfId="3436"/>
    <cellStyle name="Calc Currency (0) 42 5" xfId="6490"/>
    <cellStyle name="Calc Currency (0) 43" xfId="2013"/>
    <cellStyle name="Calc Currency (0) 43 2" xfId="4201"/>
    <cellStyle name="Calc Currency (0) 43 3" xfId="3844"/>
    <cellStyle name="Calc Currency (0) 43 4" xfId="3437"/>
    <cellStyle name="Calc Currency (0) 43 5" xfId="6491"/>
    <cellStyle name="Calc Currency (0) 44" xfId="2014"/>
    <cellStyle name="Calc Currency (0) 44 2" xfId="4202"/>
    <cellStyle name="Calc Currency (0) 44 3" xfId="3845"/>
    <cellStyle name="Calc Currency (0) 44 4" xfId="3438"/>
    <cellStyle name="Calc Currency (0) 44 5" xfId="6492"/>
    <cellStyle name="Calc Currency (0) 45" xfId="2015"/>
    <cellStyle name="Calc Currency (0) 45 2" xfId="4203"/>
    <cellStyle name="Calc Currency (0) 45 3" xfId="3846"/>
    <cellStyle name="Calc Currency (0) 45 4" xfId="3439"/>
    <cellStyle name="Calc Currency (0) 45 5" xfId="6493"/>
    <cellStyle name="Calc Currency (0) 46" xfId="2016"/>
    <cellStyle name="Calc Currency (0) 46 2" xfId="4204"/>
    <cellStyle name="Calc Currency (0) 46 3" xfId="3847"/>
    <cellStyle name="Calc Currency (0) 46 4" xfId="3440"/>
    <cellStyle name="Calc Currency (0) 46 5" xfId="6494"/>
    <cellStyle name="Calc Currency (0) 47" xfId="2017"/>
    <cellStyle name="Calc Currency (0) 47 2" xfId="4205"/>
    <cellStyle name="Calc Currency (0) 47 3" xfId="3848"/>
    <cellStyle name="Calc Currency (0) 47 4" xfId="3441"/>
    <cellStyle name="Calc Currency (0) 47 5" xfId="6495"/>
    <cellStyle name="Calc Currency (0) 48" xfId="2018"/>
    <cellStyle name="Calc Currency (0) 48 2" xfId="4206"/>
    <cellStyle name="Calc Currency (0) 48 3" xfId="3849"/>
    <cellStyle name="Calc Currency (0) 48 4" xfId="3442"/>
    <cellStyle name="Calc Currency (0) 48 5" xfId="6496"/>
    <cellStyle name="Calc Currency (0) 49" xfId="2019"/>
    <cellStyle name="Calc Currency (0) 49 2" xfId="4207"/>
    <cellStyle name="Calc Currency (0) 49 3" xfId="3850"/>
    <cellStyle name="Calc Currency (0) 49 4" xfId="3443"/>
    <cellStyle name="Calc Currency (0) 49 5" xfId="6497"/>
    <cellStyle name="Calc Currency (0) 5" xfId="2020"/>
    <cellStyle name="Calc Currency (0) 5 2" xfId="4208"/>
    <cellStyle name="Calc Currency (0) 5 3" xfId="3851"/>
    <cellStyle name="Calc Currency (0) 5 4" xfId="3444"/>
    <cellStyle name="Calc Currency (0) 5 5" xfId="6498"/>
    <cellStyle name="Calc Currency (0) 50" xfId="2021"/>
    <cellStyle name="Calc Currency (0) 50 2" xfId="4209"/>
    <cellStyle name="Calc Currency (0) 50 3" xfId="3852"/>
    <cellStyle name="Calc Currency (0) 50 4" xfId="3445"/>
    <cellStyle name="Calc Currency (0) 50 5" xfId="6499"/>
    <cellStyle name="Calc Currency (0) 51" xfId="2022"/>
    <cellStyle name="Calc Currency (0) 51 2" xfId="4210"/>
    <cellStyle name="Calc Currency (0) 51 3" xfId="3853"/>
    <cellStyle name="Calc Currency (0) 51 4" xfId="3446"/>
    <cellStyle name="Calc Currency (0) 51 5" xfId="6500"/>
    <cellStyle name="Calc Currency (0) 52" xfId="2023"/>
    <cellStyle name="Calc Currency (0) 52 2" xfId="4211"/>
    <cellStyle name="Calc Currency (0) 52 3" xfId="3854"/>
    <cellStyle name="Calc Currency (0) 52 4" xfId="3447"/>
    <cellStyle name="Calc Currency (0) 52 5" xfId="6501"/>
    <cellStyle name="Calc Currency (0) 53" xfId="2024"/>
    <cellStyle name="Calc Currency (0) 53 2" xfId="4212"/>
    <cellStyle name="Calc Currency (0) 53 3" xfId="3855"/>
    <cellStyle name="Calc Currency (0) 53 4" xfId="3448"/>
    <cellStyle name="Calc Currency (0) 53 5" xfId="6502"/>
    <cellStyle name="Calc Currency (0) 54" xfId="2025"/>
    <cellStyle name="Calc Currency (0) 54 2" xfId="4213"/>
    <cellStyle name="Calc Currency (0) 54 3" xfId="3856"/>
    <cellStyle name="Calc Currency (0) 54 4" xfId="3449"/>
    <cellStyle name="Calc Currency (0) 54 5" xfId="6503"/>
    <cellStyle name="Calc Currency (0) 55" xfId="2026"/>
    <cellStyle name="Calc Currency (0) 55 2" xfId="4214"/>
    <cellStyle name="Calc Currency (0) 55 3" xfId="3857"/>
    <cellStyle name="Calc Currency (0) 55 4" xfId="3450"/>
    <cellStyle name="Calc Currency (0) 55 5" xfId="6504"/>
    <cellStyle name="Calc Currency (0) 56" xfId="2027"/>
    <cellStyle name="Calc Currency (0) 56 2" xfId="4215"/>
    <cellStyle name="Calc Currency (0) 56 3" xfId="3858"/>
    <cellStyle name="Calc Currency (0) 56 4" xfId="3451"/>
    <cellStyle name="Calc Currency (0) 56 5" xfId="6505"/>
    <cellStyle name="Calc Currency (0) 57" xfId="2028"/>
    <cellStyle name="Calc Currency (0) 57 2" xfId="4216"/>
    <cellStyle name="Calc Currency (0) 57 3" xfId="3859"/>
    <cellStyle name="Calc Currency (0) 57 4" xfId="3452"/>
    <cellStyle name="Calc Currency (0) 57 5" xfId="6506"/>
    <cellStyle name="Calc Currency (0) 58" xfId="2029"/>
    <cellStyle name="Calc Currency (0) 58 2" xfId="4217"/>
    <cellStyle name="Calc Currency (0) 58 3" xfId="3860"/>
    <cellStyle name="Calc Currency (0) 58 4" xfId="3453"/>
    <cellStyle name="Calc Currency (0) 58 5" xfId="6507"/>
    <cellStyle name="Calc Currency (0) 59" xfId="2030"/>
    <cellStyle name="Calc Currency (0) 59 2" xfId="4218"/>
    <cellStyle name="Calc Currency (0) 59 3" xfId="3861"/>
    <cellStyle name="Calc Currency (0) 59 4" xfId="3454"/>
    <cellStyle name="Calc Currency (0) 59 5" xfId="6508"/>
    <cellStyle name="Calc Currency (0) 6" xfId="2031"/>
    <cellStyle name="Calc Currency (0) 6 2" xfId="4219"/>
    <cellStyle name="Calc Currency (0) 6 3" xfId="3862"/>
    <cellStyle name="Calc Currency (0) 6 4" xfId="3455"/>
    <cellStyle name="Calc Currency (0) 6 5" xfId="6509"/>
    <cellStyle name="Calc Currency (0) 60" xfId="2032"/>
    <cellStyle name="Calc Currency (0) 60 2" xfId="4220"/>
    <cellStyle name="Calc Currency (0) 60 3" xfId="3863"/>
    <cellStyle name="Calc Currency (0) 60 4" xfId="3456"/>
    <cellStyle name="Calc Currency (0) 60 5" xfId="6510"/>
    <cellStyle name="Calc Currency (0) 61" xfId="2033"/>
    <cellStyle name="Calc Currency (0) 61 2" xfId="4221"/>
    <cellStyle name="Calc Currency (0) 61 3" xfId="3864"/>
    <cellStyle name="Calc Currency (0) 61 4" xfId="3457"/>
    <cellStyle name="Calc Currency (0) 61 5" xfId="6511"/>
    <cellStyle name="Calc Currency (0) 62" xfId="2034"/>
    <cellStyle name="Calc Currency (0) 62 2" xfId="4222"/>
    <cellStyle name="Calc Currency (0) 62 3" xfId="3865"/>
    <cellStyle name="Calc Currency (0) 62 4" xfId="3458"/>
    <cellStyle name="Calc Currency (0) 62 5" xfId="6512"/>
    <cellStyle name="Calc Currency (0) 63" xfId="2035"/>
    <cellStyle name="Calc Currency (0) 63 2" xfId="4223"/>
    <cellStyle name="Calc Currency (0) 63 3" xfId="3866"/>
    <cellStyle name="Calc Currency (0) 63 4" xfId="3459"/>
    <cellStyle name="Calc Currency (0) 63 5" xfId="6513"/>
    <cellStyle name="Calc Currency (0) 64" xfId="2036"/>
    <cellStyle name="Calc Currency (0) 64 2" xfId="4224"/>
    <cellStyle name="Calc Currency (0) 64 3" xfId="3867"/>
    <cellStyle name="Calc Currency (0) 64 4" xfId="3460"/>
    <cellStyle name="Calc Currency (0) 64 5" xfId="6514"/>
    <cellStyle name="Calc Currency (0) 65" xfId="2037"/>
    <cellStyle name="Calc Currency (0) 65 2" xfId="4225"/>
    <cellStyle name="Calc Currency (0) 65 3" xfId="3868"/>
    <cellStyle name="Calc Currency (0) 65 4" xfId="3461"/>
    <cellStyle name="Calc Currency (0) 65 5" xfId="6515"/>
    <cellStyle name="Calc Currency (0) 66" xfId="2038"/>
    <cellStyle name="Calc Currency (0) 66 2" xfId="4226"/>
    <cellStyle name="Calc Currency (0) 66 3" xfId="3869"/>
    <cellStyle name="Calc Currency (0) 66 4" xfId="3462"/>
    <cellStyle name="Calc Currency (0) 66 5" xfId="6516"/>
    <cellStyle name="Calc Currency (0) 67" xfId="2039"/>
    <cellStyle name="Calc Currency (0) 67 2" xfId="4227"/>
    <cellStyle name="Calc Currency (0) 67 3" xfId="3870"/>
    <cellStyle name="Calc Currency (0) 67 4" xfId="3463"/>
    <cellStyle name="Calc Currency (0) 67 5" xfId="6517"/>
    <cellStyle name="Calc Currency (0) 68" xfId="2040"/>
    <cellStyle name="Calc Currency (0) 68 2" xfId="4228"/>
    <cellStyle name="Calc Currency (0) 68 3" xfId="3871"/>
    <cellStyle name="Calc Currency (0) 68 4" xfId="3464"/>
    <cellStyle name="Calc Currency (0) 68 5" xfId="6518"/>
    <cellStyle name="Calc Currency (0) 69" xfId="2041"/>
    <cellStyle name="Calc Currency (0) 69 2" xfId="4229"/>
    <cellStyle name="Calc Currency (0) 69 3" xfId="3872"/>
    <cellStyle name="Calc Currency (0) 69 4" xfId="3465"/>
    <cellStyle name="Calc Currency (0) 69 5" xfId="6519"/>
    <cellStyle name="Calc Currency (0) 7" xfId="2042"/>
    <cellStyle name="Calc Currency (0) 7 2" xfId="4230"/>
    <cellStyle name="Calc Currency (0) 7 3" xfId="3873"/>
    <cellStyle name="Calc Currency (0) 7 4" xfId="3466"/>
    <cellStyle name="Calc Currency (0) 7 5" xfId="6520"/>
    <cellStyle name="Calc Currency (0) 70" xfId="2043"/>
    <cellStyle name="Calc Currency (0) 70 2" xfId="4231"/>
    <cellStyle name="Calc Currency (0) 70 3" xfId="3874"/>
    <cellStyle name="Calc Currency (0) 70 4" xfId="3467"/>
    <cellStyle name="Calc Currency (0) 70 5" xfId="6521"/>
    <cellStyle name="Calc Currency (0) 71" xfId="2044"/>
    <cellStyle name="Calc Currency (0) 71 2" xfId="4232"/>
    <cellStyle name="Calc Currency (0) 71 3" xfId="3875"/>
    <cellStyle name="Calc Currency (0) 71 4" xfId="3468"/>
    <cellStyle name="Calc Currency (0) 71 5" xfId="6522"/>
    <cellStyle name="Calc Currency (0) 72" xfId="2045"/>
    <cellStyle name="Calc Currency (0) 72 2" xfId="4233"/>
    <cellStyle name="Calc Currency (0) 72 3" xfId="3876"/>
    <cellStyle name="Calc Currency (0) 72 4" xfId="3469"/>
    <cellStyle name="Calc Currency (0) 72 5" xfId="6523"/>
    <cellStyle name="Calc Currency (0) 73" xfId="6454"/>
    <cellStyle name="Calc Currency (0) 8" xfId="2046"/>
    <cellStyle name="Calc Currency (0) 8 2" xfId="4234"/>
    <cellStyle name="Calc Currency (0) 8 3" xfId="3877"/>
    <cellStyle name="Calc Currency (0) 8 4" xfId="3470"/>
    <cellStyle name="Calc Currency (0) 8 5" xfId="6524"/>
    <cellStyle name="Calc Currency (0) 9" xfId="2047"/>
    <cellStyle name="Calc Currency (0) 9 2" xfId="4235"/>
    <cellStyle name="Calc Currency (0) 9 3" xfId="3878"/>
    <cellStyle name="Calc Currency (0) 9 4" xfId="3471"/>
    <cellStyle name="Calc Currency (0) 9 5" xfId="6525"/>
    <cellStyle name="Calc Currency (0)_DM_NC2010_CC" xfId="2048"/>
    <cellStyle name="Calc Currency (2)" xfId="2049"/>
    <cellStyle name="Calc Percent (0)" xfId="2050"/>
    <cellStyle name="Calc Percent (1)" xfId="2051"/>
    <cellStyle name="Calc Percent (2)" xfId="2052"/>
    <cellStyle name="Calc Percent (2) 10" xfId="2053"/>
    <cellStyle name="Calc Percent (2) 10 2" xfId="4236"/>
    <cellStyle name="Calc Percent (2) 10 3" xfId="3879"/>
    <cellStyle name="Calc Percent (2) 10 4" xfId="3472"/>
    <cellStyle name="Calc Percent (2) 11" xfId="2054"/>
    <cellStyle name="Calc Percent (2) 11 2" xfId="4237"/>
    <cellStyle name="Calc Percent (2) 11 3" xfId="3880"/>
    <cellStyle name="Calc Percent (2) 11 4" xfId="3473"/>
    <cellStyle name="Calc Percent (2) 12" xfId="2055"/>
    <cellStyle name="Calc Percent (2) 12 2" xfId="4238"/>
    <cellStyle name="Calc Percent (2) 12 3" xfId="3881"/>
    <cellStyle name="Calc Percent (2) 12 4" xfId="3474"/>
    <cellStyle name="Calc Percent (2) 13" xfId="2056"/>
    <cellStyle name="Calc Percent (2) 13 2" xfId="4239"/>
    <cellStyle name="Calc Percent (2) 13 3" xfId="3882"/>
    <cellStyle name="Calc Percent (2) 13 4" xfId="3475"/>
    <cellStyle name="Calc Percent (2) 14" xfId="2057"/>
    <cellStyle name="Calc Percent (2) 14 2" xfId="4240"/>
    <cellStyle name="Calc Percent (2) 14 3" xfId="3883"/>
    <cellStyle name="Calc Percent (2) 14 4" xfId="3476"/>
    <cellStyle name="Calc Percent (2) 15" xfId="2058"/>
    <cellStyle name="Calc Percent (2) 15 2" xfId="4241"/>
    <cellStyle name="Calc Percent (2) 15 3" xfId="3884"/>
    <cellStyle name="Calc Percent (2) 15 4" xfId="3477"/>
    <cellStyle name="Calc Percent (2) 16" xfId="2059"/>
    <cellStyle name="Calc Percent (2) 16 2" xfId="4242"/>
    <cellStyle name="Calc Percent (2) 16 3" xfId="3885"/>
    <cellStyle name="Calc Percent (2) 16 4" xfId="3478"/>
    <cellStyle name="Calc Percent (2) 17" xfId="2060"/>
    <cellStyle name="Calc Percent (2) 17 2" xfId="4243"/>
    <cellStyle name="Calc Percent (2) 17 3" xfId="3886"/>
    <cellStyle name="Calc Percent (2) 17 4" xfId="3479"/>
    <cellStyle name="Calc Percent (2) 18" xfId="2061"/>
    <cellStyle name="Calc Percent (2) 18 2" xfId="4244"/>
    <cellStyle name="Calc Percent (2) 18 3" xfId="3887"/>
    <cellStyle name="Calc Percent (2) 18 4" xfId="3480"/>
    <cellStyle name="Calc Percent (2) 19" xfId="2062"/>
    <cellStyle name="Calc Percent (2) 19 2" xfId="4245"/>
    <cellStyle name="Calc Percent (2) 19 3" xfId="3888"/>
    <cellStyle name="Calc Percent (2) 19 4" xfId="3481"/>
    <cellStyle name="Calc Percent (2) 2" xfId="2063"/>
    <cellStyle name="Calc Percent (2) 2 2" xfId="4246"/>
    <cellStyle name="Calc Percent (2) 2 3" xfId="3889"/>
    <cellStyle name="Calc Percent (2) 2 4" xfId="3482"/>
    <cellStyle name="Calc Percent (2) 20" xfId="2064"/>
    <cellStyle name="Calc Percent (2) 20 2" xfId="4247"/>
    <cellStyle name="Calc Percent (2) 20 3" xfId="3890"/>
    <cellStyle name="Calc Percent (2) 20 4" xfId="3483"/>
    <cellStyle name="Calc Percent (2) 21" xfId="2065"/>
    <cellStyle name="Calc Percent (2) 21 2" xfId="4248"/>
    <cellStyle name="Calc Percent (2) 21 3" xfId="3891"/>
    <cellStyle name="Calc Percent (2) 21 4" xfId="3484"/>
    <cellStyle name="Calc Percent (2) 22" xfId="2066"/>
    <cellStyle name="Calc Percent (2) 22 2" xfId="4249"/>
    <cellStyle name="Calc Percent (2) 22 3" xfId="3892"/>
    <cellStyle name="Calc Percent (2) 22 4" xfId="3485"/>
    <cellStyle name="Calc Percent (2) 23" xfId="2067"/>
    <cellStyle name="Calc Percent (2) 23 2" xfId="4250"/>
    <cellStyle name="Calc Percent (2) 23 3" xfId="3893"/>
    <cellStyle name="Calc Percent (2) 23 4" xfId="3486"/>
    <cellStyle name="Calc Percent (2) 24" xfId="2068"/>
    <cellStyle name="Calc Percent (2) 24 2" xfId="4251"/>
    <cellStyle name="Calc Percent (2) 24 3" xfId="3894"/>
    <cellStyle name="Calc Percent (2) 24 4" xfId="3487"/>
    <cellStyle name="Calc Percent (2) 25" xfId="2069"/>
    <cellStyle name="Calc Percent (2) 25 2" xfId="4252"/>
    <cellStyle name="Calc Percent (2) 25 3" xfId="3895"/>
    <cellStyle name="Calc Percent (2) 25 4" xfId="3488"/>
    <cellStyle name="Calc Percent (2) 26" xfId="2070"/>
    <cellStyle name="Calc Percent (2) 26 2" xfId="4253"/>
    <cellStyle name="Calc Percent (2) 26 3" xfId="3896"/>
    <cellStyle name="Calc Percent (2) 26 4" xfId="3489"/>
    <cellStyle name="Calc Percent (2) 27" xfId="2071"/>
    <cellStyle name="Calc Percent (2) 27 2" xfId="4254"/>
    <cellStyle name="Calc Percent (2) 27 3" xfId="3897"/>
    <cellStyle name="Calc Percent (2) 27 4" xfId="3490"/>
    <cellStyle name="Calc Percent (2) 28" xfId="2072"/>
    <cellStyle name="Calc Percent (2) 28 2" xfId="4255"/>
    <cellStyle name="Calc Percent (2) 28 3" xfId="3898"/>
    <cellStyle name="Calc Percent (2) 28 4" xfId="3491"/>
    <cellStyle name="Calc Percent (2) 29" xfId="2073"/>
    <cellStyle name="Calc Percent (2) 29 2" xfId="4256"/>
    <cellStyle name="Calc Percent (2) 29 3" xfId="3899"/>
    <cellStyle name="Calc Percent (2) 29 4" xfId="3492"/>
    <cellStyle name="Calc Percent (2) 3" xfId="2074"/>
    <cellStyle name="Calc Percent (2) 3 2" xfId="4257"/>
    <cellStyle name="Calc Percent (2) 3 3" xfId="3900"/>
    <cellStyle name="Calc Percent (2) 3 4" xfId="3493"/>
    <cellStyle name="Calc Percent (2) 30" xfId="2075"/>
    <cellStyle name="Calc Percent (2) 30 2" xfId="4258"/>
    <cellStyle name="Calc Percent (2) 30 3" xfId="3901"/>
    <cellStyle name="Calc Percent (2) 30 4" xfId="3494"/>
    <cellStyle name="Calc Percent (2) 31" xfId="2076"/>
    <cellStyle name="Calc Percent (2) 31 2" xfId="4259"/>
    <cellStyle name="Calc Percent (2) 31 3" xfId="3902"/>
    <cellStyle name="Calc Percent (2) 31 4" xfId="3495"/>
    <cellStyle name="Calc Percent (2) 32" xfId="2077"/>
    <cellStyle name="Calc Percent (2) 32 2" xfId="4260"/>
    <cellStyle name="Calc Percent (2) 32 3" xfId="3903"/>
    <cellStyle name="Calc Percent (2) 32 4" xfId="3496"/>
    <cellStyle name="Calc Percent (2) 33" xfId="2078"/>
    <cellStyle name="Calc Percent (2) 33 2" xfId="4261"/>
    <cellStyle name="Calc Percent (2) 33 3" xfId="3904"/>
    <cellStyle name="Calc Percent (2) 33 4" xfId="3497"/>
    <cellStyle name="Calc Percent (2) 34" xfId="2079"/>
    <cellStyle name="Calc Percent (2) 34 2" xfId="4262"/>
    <cellStyle name="Calc Percent (2) 34 3" xfId="3905"/>
    <cellStyle name="Calc Percent (2) 34 4" xfId="3498"/>
    <cellStyle name="Calc Percent (2) 35" xfId="2080"/>
    <cellStyle name="Calc Percent (2) 35 2" xfId="4263"/>
    <cellStyle name="Calc Percent (2) 35 3" xfId="3906"/>
    <cellStyle name="Calc Percent (2) 35 4" xfId="3499"/>
    <cellStyle name="Calc Percent (2) 36" xfId="2081"/>
    <cellStyle name="Calc Percent (2) 36 2" xfId="4264"/>
    <cellStyle name="Calc Percent (2) 36 3" xfId="3907"/>
    <cellStyle name="Calc Percent (2) 36 4" xfId="3500"/>
    <cellStyle name="Calc Percent (2) 37" xfId="2082"/>
    <cellStyle name="Calc Percent (2) 37 2" xfId="4265"/>
    <cellStyle name="Calc Percent (2) 37 3" xfId="3908"/>
    <cellStyle name="Calc Percent (2) 37 4" xfId="3501"/>
    <cellStyle name="Calc Percent (2) 38" xfId="2083"/>
    <cellStyle name="Calc Percent (2) 38 2" xfId="4266"/>
    <cellStyle name="Calc Percent (2) 38 3" xfId="3909"/>
    <cellStyle name="Calc Percent (2) 38 4" xfId="3502"/>
    <cellStyle name="Calc Percent (2) 39" xfId="2084"/>
    <cellStyle name="Calc Percent (2) 39 2" xfId="4267"/>
    <cellStyle name="Calc Percent (2) 39 3" xfId="3910"/>
    <cellStyle name="Calc Percent (2) 39 4" xfId="3503"/>
    <cellStyle name="Calc Percent (2) 4" xfId="2085"/>
    <cellStyle name="Calc Percent (2) 4 2" xfId="4268"/>
    <cellStyle name="Calc Percent (2) 4 3" xfId="3911"/>
    <cellStyle name="Calc Percent (2) 4 4" xfId="3504"/>
    <cellStyle name="Calc Percent (2) 40" xfId="2086"/>
    <cellStyle name="Calc Percent (2) 40 2" xfId="4269"/>
    <cellStyle name="Calc Percent (2) 40 3" xfId="3912"/>
    <cellStyle name="Calc Percent (2) 40 4" xfId="3505"/>
    <cellStyle name="Calc Percent (2) 41" xfId="2087"/>
    <cellStyle name="Calc Percent (2) 41 2" xfId="4270"/>
    <cellStyle name="Calc Percent (2) 41 3" xfId="3913"/>
    <cellStyle name="Calc Percent (2) 41 4" xfId="3506"/>
    <cellStyle name="Calc Percent (2) 42" xfId="2088"/>
    <cellStyle name="Calc Percent (2) 42 2" xfId="4271"/>
    <cellStyle name="Calc Percent (2) 42 3" xfId="3914"/>
    <cellStyle name="Calc Percent (2) 42 4" xfId="3507"/>
    <cellStyle name="Calc Percent (2) 43" xfId="2089"/>
    <cellStyle name="Calc Percent (2) 43 2" xfId="4272"/>
    <cellStyle name="Calc Percent (2) 43 3" xfId="3915"/>
    <cellStyle name="Calc Percent (2) 43 4" xfId="3508"/>
    <cellStyle name="Calc Percent (2) 44" xfId="2090"/>
    <cellStyle name="Calc Percent (2) 44 2" xfId="4273"/>
    <cellStyle name="Calc Percent (2) 44 3" xfId="3916"/>
    <cellStyle name="Calc Percent (2) 44 4" xfId="3509"/>
    <cellStyle name="Calc Percent (2) 45" xfId="2091"/>
    <cellStyle name="Calc Percent (2) 45 2" xfId="4274"/>
    <cellStyle name="Calc Percent (2) 45 3" xfId="3917"/>
    <cellStyle name="Calc Percent (2) 45 4" xfId="3510"/>
    <cellStyle name="Calc Percent (2) 46" xfId="2092"/>
    <cellStyle name="Calc Percent (2) 46 2" xfId="4275"/>
    <cellStyle name="Calc Percent (2) 46 3" xfId="3918"/>
    <cellStyle name="Calc Percent (2) 46 4" xfId="3511"/>
    <cellStyle name="Calc Percent (2) 47" xfId="2093"/>
    <cellStyle name="Calc Percent (2) 47 2" xfId="4276"/>
    <cellStyle name="Calc Percent (2) 47 3" xfId="3919"/>
    <cellStyle name="Calc Percent (2) 47 4" xfId="3512"/>
    <cellStyle name="Calc Percent (2) 48" xfId="2094"/>
    <cellStyle name="Calc Percent (2) 48 2" xfId="4277"/>
    <cellStyle name="Calc Percent (2) 48 3" xfId="3920"/>
    <cellStyle name="Calc Percent (2) 48 4" xfId="3513"/>
    <cellStyle name="Calc Percent (2) 49" xfId="2095"/>
    <cellStyle name="Calc Percent (2) 49 2" xfId="4278"/>
    <cellStyle name="Calc Percent (2) 49 3" xfId="3921"/>
    <cellStyle name="Calc Percent (2) 49 4" xfId="3514"/>
    <cellStyle name="Calc Percent (2) 5" xfId="2096"/>
    <cellStyle name="Calc Percent (2) 5 2" xfId="4279"/>
    <cellStyle name="Calc Percent (2) 5 3" xfId="3922"/>
    <cellStyle name="Calc Percent (2) 5 4" xfId="3515"/>
    <cellStyle name="Calc Percent (2) 50" xfId="2097"/>
    <cellStyle name="Calc Percent (2) 50 2" xfId="4280"/>
    <cellStyle name="Calc Percent (2) 50 3" xfId="3923"/>
    <cellStyle name="Calc Percent (2) 50 4" xfId="3516"/>
    <cellStyle name="Calc Percent (2) 51" xfId="2098"/>
    <cellStyle name="Calc Percent (2) 51 2" xfId="4281"/>
    <cellStyle name="Calc Percent (2) 51 3" xfId="3924"/>
    <cellStyle name="Calc Percent (2) 51 4" xfId="3517"/>
    <cellStyle name="Calc Percent (2) 52" xfId="2099"/>
    <cellStyle name="Calc Percent (2) 52 2" xfId="4282"/>
    <cellStyle name="Calc Percent (2) 52 3" xfId="3925"/>
    <cellStyle name="Calc Percent (2) 52 4" xfId="3518"/>
    <cellStyle name="Calc Percent (2) 53" xfId="2100"/>
    <cellStyle name="Calc Percent (2) 53 2" xfId="4283"/>
    <cellStyle name="Calc Percent (2) 53 3" xfId="3926"/>
    <cellStyle name="Calc Percent (2) 53 4" xfId="3519"/>
    <cellStyle name="Calc Percent (2) 54" xfId="2101"/>
    <cellStyle name="Calc Percent (2) 54 2" xfId="4284"/>
    <cellStyle name="Calc Percent (2) 54 3" xfId="3927"/>
    <cellStyle name="Calc Percent (2) 54 4" xfId="3520"/>
    <cellStyle name="Calc Percent (2) 55" xfId="2102"/>
    <cellStyle name="Calc Percent (2) 55 2" xfId="4285"/>
    <cellStyle name="Calc Percent (2) 55 3" xfId="3928"/>
    <cellStyle name="Calc Percent (2) 55 4" xfId="3521"/>
    <cellStyle name="Calc Percent (2) 56" xfId="2103"/>
    <cellStyle name="Calc Percent (2) 56 2" xfId="4286"/>
    <cellStyle name="Calc Percent (2) 56 3" xfId="3929"/>
    <cellStyle name="Calc Percent (2) 56 4" xfId="3522"/>
    <cellStyle name="Calc Percent (2) 57" xfId="2104"/>
    <cellStyle name="Calc Percent (2) 57 2" xfId="4287"/>
    <cellStyle name="Calc Percent (2) 57 3" xfId="3930"/>
    <cellStyle name="Calc Percent (2) 57 4" xfId="3523"/>
    <cellStyle name="Calc Percent (2) 58" xfId="2105"/>
    <cellStyle name="Calc Percent (2) 58 2" xfId="4288"/>
    <cellStyle name="Calc Percent (2) 58 3" xfId="3931"/>
    <cellStyle name="Calc Percent (2) 58 4" xfId="3524"/>
    <cellStyle name="Calc Percent (2) 59" xfId="2106"/>
    <cellStyle name="Calc Percent (2) 59 2" xfId="4289"/>
    <cellStyle name="Calc Percent (2) 59 3" xfId="3932"/>
    <cellStyle name="Calc Percent (2) 59 4" xfId="3525"/>
    <cellStyle name="Calc Percent (2) 6" xfId="2107"/>
    <cellStyle name="Calc Percent (2) 6 2" xfId="4290"/>
    <cellStyle name="Calc Percent (2) 6 3" xfId="3933"/>
    <cellStyle name="Calc Percent (2) 6 4" xfId="3526"/>
    <cellStyle name="Calc Percent (2) 60" xfId="2108"/>
    <cellStyle name="Calc Percent (2) 60 2" xfId="4291"/>
    <cellStyle name="Calc Percent (2) 60 3" xfId="3934"/>
    <cellStyle name="Calc Percent (2) 60 4" xfId="3527"/>
    <cellStyle name="Calc Percent (2) 61" xfId="2109"/>
    <cellStyle name="Calc Percent (2) 61 2" xfId="4292"/>
    <cellStyle name="Calc Percent (2) 61 3" xfId="3935"/>
    <cellStyle name="Calc Percent (2) 61 4" xfId="3528"/>
    <cellStyle name="Calc Percent (2) 62" xfId="2110"/>
    <cellStyle name="Calc Percent (2) 62 2" xfId="4293"/>
    <cellStyle name="Calc Percent (2) 62 3" xfId="3936"/>
    <cellStyle name="Calc Percent (2) 62 4" xfId="3529"/>
    <cellStyle name="Calc Percent (2) 63" xfId="2111"/>
    <cellStyle name="Calc Percent (2) 63 2" xfId="4294"/>
    <cellStyle name="Calc Percent (2) 63 3" xfId="3937"/>
    <cellStyle name="Calc Percent (2) 63 4" xfId="3530"/>
    <cellStyle name="Calc Percent (2) 64" xfId="2112"/>
    <cellStyle name="Calc Percent (2) 64 2" xfId="4295"/>
    <cellStyle name="Calc Percent (2) 64 3" xfId="3938"/>
    <cellStyle name="Calc Percent (2) 64 4" xfId="3531"/>
    <cellStyle name="Calc Percent (2) 65" xfId="2113"/>
    <cellStyle name="Calc Percent (2) 65 2" xfId="4296"/>
    <cellStyle name="Calc Percent (2) 65 3" xfId="3939"/>
    <cellStyle name="Calc Percent (2) 65 4" xfId="3532"/>
    <cellStyle name="Calc Percent (2) 66" xfId="2114"/>
    <cellStyle name="Calc Percent (2) 66 2" xfId="4297"/>
    <cellStyle name="Calc Percent (2) 66 3" xfId="3940"/>
    <cellStyle name="Calc Percent (2) 66 4" xfId="3533"/>
    <cellStyle name="Calc Percent (2) 67" xfId="2115"/>
    <cellStyle name="Calc Percent (2) 67 2" xfId="4298"/>
    <cellStyle name="Calc Percent (2) 67 3" xfId="3941"/>
    <cellStyle name="Calc Percent (2) 67 4" xfId="3534"/>
    <cellStyle name="Calc Percent (2) 68" xfId="2116"/>
    <cellStyle name="Calc Percent (2) 68 2" xfId="4299"/>
    <cellStyle name="Calc Percent (2) 68 3" xfId="3942"/>
    <cellStyle name="Calc Percent (2) 68 4" xfId="3535"/>
    <cellStyle name="Calc Percent (2) 69" xfId="2117"/>
    <cellStyle name="Calc Percent (2) 69 2" xfId="4300"/>
    <cellStyle name="Calc Percent (2) 69 3" xfId="3943"/>
    <cellStyle name="Calc Percent (2) 69 4" xfId="3536"/>
    <cellStyle name="Calc Percent (2) 7" xfId="2118"/>
    <cellStyle name="Calc Percent (2) 7 2" xfId="4301"/>
    <cellStyle name="Calc Percent (2) 7 3" xfId="3944"/>
    <cellStyle name="Calc Percent (2) 7 4" xfId="3537"/>
    <cellStyle name="Calc Percent (2) 70" xfId="2119"/>
    <cellStyle name="Calc Percent (2) 70 2" xfId="4302"/>
    <cellStyle name="Calc Percent (2) 70 3" xfId="3945"/>
    <cellStyle name="Calc Percent (2) 70 4" xfId="3538"/>
    <cellStyle name="Calc Percent (2) 71" xfId="2120"/>
    <cellStyle name="Calc Percent (2) 71 2" xfId="4303"/>
    <cellStyle name="Calc Percent (2) 71 3" xfId="3946"/>
    <cellStyle name="Calc Percent (2) 71 4" xfId="3539"/>
    <cellStyle name="Calc Percent (2) 72" xfId="2121"/>
    <cellStyle name="Calc Percent (2) 72 2" xfId="4304"/>
    <cellStyle name="Calc Percent (2) 72 3" xfId="3947"/>
    <cellStyle name="Calc Percent (2) 72 4" xfId="3540"/>
    <cellStyle name="Calc Percent (2) 8" xfId="2122"/>
    <cellStyle name="Calc Percent (2) 8 2" xfId="4305"/>
    <cellStyle name="Calc Percent (2) 8 3" xfId="3948"/>
    <cellStyle name="Calc Percent (2) 8 4" xfId="3541"/>
    <cellStyle name="Calc Percent (2) 9" xfId="2123"/>
    <cellStyle name="Calc Percent (2) 9 2" xfId="4306"/>
    <cellStyle name="Calc Percent (2) 9 3" xfId="3949"/>
    <cellStyle name="Calc Percent (2) 9 4" xfId="3542"/>
    <cellStyle name="Calc Percent (2)_DM_NC2010_CC" xfId="2124"/>
    <cellStyle name="Calc Units (0)" xfId="2125"/>
    <cellStyle name="Calc Units (1)" xfId="2126"/>
    <cellStyle name="Calc Units (2)" xfId="2127"/>
    <cellStyle name="Calculation" xfId="2128" builtinId="22" customBuiltin="1"/>
    <cellStyle name="Calculation 10" xfId="2129"/>
    <cellStyle name="Calculation 10 2" xfId="3544"/>
    <cellStyle name="Calculation 10 3" xfId="6527"/>
    <cellStyle name="Calculation 10 4" xfId="6844"/>
    <cellStyle name="Calculation 11" xfId="2130"/>
    <cellStyle name="Calculation 11 2" xfId="3545"/>
    <cellStyle name="Calculation 11 3" xfId="6528"/>
    <cellStyle name="Calculation 11 4" xfId="6845"/>
    <cellStyle name="Calculation 12" xfId="2131"/>
    <cellStyle name="Calculation 12 2" xfId="3546"/>
    <cellStyle name="Calculation 12 3" xfId="6529"/>
    <cellStyle name="Calculation 12 4" xfId="6846"/>
    <cellStyle name="Calculation 13" xfId="2132"/>
    <cellStyle name="Calculation 13 2" xfId="3547"/>
    <cellStyle name="Calculation 13 3" xfId="6530"/>
    <cellStyle name="Calculation 13 4" xfId="6847"/>
    <cellStyle name="Calculation 14" xfId="2133"/>
    <cellStyle name="Calculation 14 2" xfId="3548"/>
    <cellStyle name="Calculation 14 3" xfId="6531"/>
    <cellStyle name="Calculation 14 4" xfId="6848"/>
    <cellStyle name="Calculation 15" xfId="2134"/>
    <cellStyle name="Calculation 15 2" xfId="3549"/>
    <cellStyle name="Calculation 15 3" xfId="6532"/>
    <cellStyle name="Calculation 15 4" xfId="6849"/>
    <cellStyle name="Calculation 16" xfId="2135"/>
    <cellStyle name="Calculation 16 2" xfId="3550"/>
    <cellStyle name="Calculation 16 3" xfId="6533"/>
    <cellStyle name="Calculation 16 4" xfId="6850"/>
    <cellStyle name="Calculation 17" xfId="2136"/>
    <cellStyle name="Calculation 17 2" xfId="3551"/>
    <cellStyle name="Calculation 17 3" xfId="6534"/>
    <cellStyle name="Calculation 17 4" xfId="6851"/>
    <cellStyle name="Calculation 18" xfId="2137"/>
    <cellStyle name="Calculation 18 2" xfId="3552"/>
    <cellStyle name="Calculation 18 3" xfId="6535"/>
    <cellStyle name="Calculation 18 4" xfId="6852"/>
    <cellStyle name="Calculation 19" xfId="2138"/>
    <cellStyle name="Calculation 19 2" xfId="3553"/>
    <cellStyle name="Calculation 19 3" xfId="6536"/>
    <cellStyle name="Calculation 19 4" xfId="6853"/>
    <cellStyle name="Calculation 2" xfId="2139"/>
    <cellStyle name="Calculation 2 2" xfId="2140"/>
    <cellStyle name="Calculation 2 2 2" xfId="3555"/>
    <cellStyle name="Calculation 2 2 3" xfId="6538"/>
    <cellStyle name="Calculation 2 2 4" xfId="6855"/>
    <cellStyle name="Calculation 2 3" xfId="2141"/>
    <cellStyle name="Calculation 2 3 2" xfId="3556"/>
    <cellStyle name="Calculation 2 3 3" xfId="6539"/>
    <cellStyle name="Calculation 2 3 4" xfId="6856"/>
    <cellStyle name="Calculation 2 4" xfId="3554"/>
    <cellStyle name="Calculation 2 5" xfId="6537"/>
    <cellStyle name="Calculation 2 6" xfId="6854"/>
    <cellStyle name="Calculation 2_PHan DVH" xfId="2142"/>
    <cellStyle name="Calculation 20" xfId="2143"/>
    <cellStyle name="Calculation 20 2" xfId="3557"/>
    <cellStyle name="Calculation 20 3" xfId="6540"/>
    <cellStyle name="Calculation 20 4" xfId="6857"/>
    <cellStyle name="Calculation 21" xfId="2144"/>
    <cellStyle name="Calculation 21 2" xfId="3558"/>
    <cellStyle name="Calculation 21 3" xfId="6541"/>
    <cellStyle name="Calculation 21 4" xfId="6858"/>
    <cellStyle name="Calculation 22" xfId="2145"/>
    <cellStyle name="Calculation 22 2" xfId="3559"/>
    <cellStyle name="Calculation 22 3" xfId="6542"/>
    <cellStyle name="Calculation 22 4" xfId="6859"/>
    <cellStyle name="Calculation 23" xfId="2146"/>
    <cellStyle name="Calculation 23 2" xfId="3560"/>
    <cellStyle name="Calculation 23 3" xfId="6543"/>
    <cellStyle name="Calculation 23 4" xfId="6860"/>
    <cellStyle name="Calculation 24" xfId="2147"/>
    <cellStyle name="Calculation 24 2" xfId="3561"/>
    <cellStyle name="Calculation 24 3" xfId="6544"/>
    <cellStyle name="Calculation 24 4" xfId="6861"/>
    <cellStyle name="Calculation 25" xfId="2148"/>
    <cellStyle name="Calculation 25 2" xfId="3562"/>
    <cellStyle name="Calculation 25 3" xfId="6545"/>
    <cellStyle name="Calculation 25 4" xfId="6862"/>
    <cellStyle name="Calculation 26" xfId="2149"/>
    <cellStyle name="Calculation 26 2" xfId="3563"/>
    <cellStyle name="Calculation 26 3" xfId="6546"/>
    <cellStyle name="Calculation 26 4" xfId="6863"/>
    <cellStyle name="Calculation 27" xfId="2150"/>
    <cellStyle name="Calculation 27 2" xfId="3564"/>
    <cellStyle name="Calculation 27 3" xfId="6547"/>
    <cellStyle name="Calculation 27 4" xfId="6864"/>
    <cellStyle name="Calculation 28" xfId="2151"/>
    <cellStyle name="Calculation 28 2" xfId="3565"/>
    <cellStyle name="Calculation 28 3" xfId="6548"/>
    <cellStyle name="Calculation 28 4" xfId="6865"/>
    <cellStyle name="Calculation 29" xfId="2152"/>
    <cellStyle name="Calculation 29 2" xfId="3566"/>
    <cellStyle name="Calculation 29 3" xfId="6549"/>
    <cellStyle name="Calculation 29 4" xfId="6866"/>
    <cellStyle name="Calculation 3" xfId="2153"/>
    <cellStyle name="Calculation 3 2" xfId="3567"/>
    <cellStyle name="Calculation 3 3" xfId="6550"/>
    <cellStyle name="Calculation 3 4" xfId="6867"/>
    <cellStyle name="Calculation 30" xfId="2154"/>
    <cellStyle name="Calculation 30 2" xfId="3568"/>
    <cellStyle name="Calculation 30 3" xfId="6551"/>
    <cellStyle name="Calculation 30 4" xfId="6868"/>
    <cellStyle name="Calculation 31" xfId="2155"/>
    <cellStyle name="Calculation 31 2" xfId="3569"/>
    <cellStyle name="Calculation 31 3" xfId="6552"/>
    <cellStyle name="Calculation 31 4" xfId="6869"/>
    <cellStyle name="Calculation 32" xfId="2156"/>
    <cellStyle name="Calculation 32 2" xfId="3570"/>
    <cellStyle name="Calculation 32 3" xfId="6553"/>
    <cellStyle name="Calculation 32 4" xfId="6870"/>
    <cellStyle name="Calculation 33" xfId="2157"/>
    <cellStyle name="Calculation 33 2" xfId="3571"/>
    <cellStyle name="Calculation 33 3" xfId="6554"/>
    <cellStyle name="Calculation 33 4" xfId="6871"/>
    <cellStyle name="Calculation 34" xfId="2158"/>
    <cellStyle name="Calculation 34 2" xfId="3572"/>
    <cellStyle name="Calculation 34 3" xfId="6555"/>
    <cellStyle name="Calculation 34 4" xfId="6872"/>
    <cellStyle name="Calculation 35" xfId="2159"/>
    <cellStyle name="Calculation 35 2" xfId="3573"/>
    <cellStyle name="Calculation 35 3" xfId="6556"/>
    <cellStyle name="Calculation 35 4" xfId="6873"/>
    <cellStyle name="Calculation 36" xfId="2160"/>
    <cellStyle name="Calculation 36 2" xfId="3574"/>
    <cellStyle name="Calculation 36 3" xfId="6557"/>
    <cellStyle name="Calculation 36 4" xfId="6874"/>
    <cellStyle name="Calculation 37" xfId="2161"/>
    <cellStyle name="Calculation 37 2" xfId="3575"/>
    <cellStyle name="Calculation 37 3" xfId="6558"/>
    <cellStyle name="Calculation 37 4" xfId="6875"/>
    <cellStyle name="Calculation 38" xfId="2162"/>
    <cellStyle name="Calculation 38 2" xfId="3576"/>
    <cellStyle name="Calculation 38 3" xfId="6559"/>
    <cellStyle name="Calculation 38 4" xfId="6876"/>
    <cellStyle name="Calculation 39" xfId="2163"/>
    <cellStyle name="Calculation 39 2" xfId="3577"/>
    <cellStyle name="Calculation 39 3" xfId="6560"/>
    <cellStyle name="Calculation 39 4" xfId="6877"/>
    <cellStyle name="Calculation 4" xfId="2164"/>
    <cellStyle name="Calculation 4 2" xfId="3578"/>
    <cellStyle name="Calculation 4 3" xfId="6561"/>
    <cellStyle name="Calculation 4 4" xfId="6878"/>
    <cellStyle name="Calculation 40" xfId="2165"/>
    <cellStyle name="Calculation 40 2" xfId="3579"/>
    <cellStyle name="Calculation 40 3" xfId="6562"/>
    <cellStyle name="Calculation 40 4" xfId="6879"/>
    <cellStyle name="Calculation 41" xfId="2166"/>
    <cellStyle name="Calculation 41 2" xfId="3580"/>
    <cellStyle name="Calculation 41 3" xfId="6563"/>
    <cellStyle name="Calculation 41 4" xfId="6880"/>
    <cellStyle name="Calculation 42" xfId="2167"/>
    <cellStyle name="Calculation 42 2" xfId="3581"/>
    <cellStyle name="Calculation 42 3" xfId="6564"/>
    <cellStyle name="Calculation 42 4" xfId="6881"/>
    <cellStyle name="Calculation 43" xfId="2168"/>
    <cellStyle name="Calculation 43 2" xfId="3582"/>
    <cellStyle name="Calculation 43 3" xfId="6565"/>
    <cellStyle name="Calculation 43 4" xfId="6882"/>
    <cellStyle name="Calculation 44" xfId="2169"/>
    <cellStyle name="Calculation 44 2" xfId="3583"/>
    <cellStyle name="Calculation 44 3" xfId="6566"/>
    <cellStyle name="Calculation 44 4" xfId="6883"/>
    <cellStyle name="Calculation 45" xfId="2170"/>
    <cellStyle name="Calculation 45 2" xfId="3584"/>
    <cellStyle name="Calculation 45 3" xfId="6567"/>
    <cellStyle name="Calculation 45 4" xfId="6884"/>
    <cellStyle name="Calculation 46" xfId="2171"/>
    <cellStyle name="Calculation 46 2" xfId="3585"/>
    <cellStyle name="Calculation 46 3" xfId="6568"/>
    <cellStyle name="Calculation 46 4" xfId="6885"/>
    <cellStyle name="Calculation 47" xfId="2172"/>
    <cellStyle name="Calculation 47 2" xfId="3586"/>
    <cellStyle name="Calculation 47 3" xfId="6569"/>
    <cellStyle name="Calculation 47 4" xfId="6886"/>
    <cellStyle name="Calculation 48" xfId="2173"/>
    <cellStyle name="Calculation 48 2" xfId="3587"/>
    <cellStyle name="Calculation 48 3" xfId="6570"/>
    <cellStyle name="Calculation 48 4" xfId="6887"/>
    <cellStyle name="Calculation 49" xfId="2174"/>
    <cellStyle name="Calculation 49 2" xfId="3588"/>
    <cellStyle name="Calculation 49 3" xfId="6571"/>
    <cellStyle name="Calculation 49 4" xfId="6888"/>
    <cellStyle name="Calculation 5" xfId="2175"/>
    <cellStyle name="Calculation 5 2" xfId="3589"/>
    <cellStyle name="Calculation 5 3" xfId="6572"/>
    <cellStyle name="Calculation 5 4" xfId="6889"/>
    <cellStyle name="Calculation 50" xfId="2176"/>
    <cellStyle name="Calculation 50 2" xfId="3590"/>
    <cellStyle name="Calculation 50 3" xfId="6573"/>
    <cellStyle name="Calculation 50 4" xfId="6890"/>
    <cellStyle name="Calculation 51" xfId="2177"/>
    <cellStyle name="Calculation 51 2" xfId="3591"/>
    <cellStyle name="Calculation 51 3" xfId="6574"/>
    <cellStyle name="Calculation 51 4" xfId="6891"/>
    <cellStyle name="Calculation 52" xfId="2178"/>
    <cellStyle name="Calculation 52 2" xfId="3592"/>
    <cellStyle name="Calculation 52 3" xfId="6575"/>
    <cellStyle name="Calculation 52 4" xfId="6892"/>
    <cellStyle name="Calculation 53" xfId="2179"/>
    <cellStyle name="Calculation 53 2" xfId="3593"/>
    <cellStyle name="Calculation 53 3" xfId="6576"/>
    <cellStyle name="Calculation 53 4" xfId="6893"/>
    <cellStyle name="Calculation 54" xfId="2180"/>
    <cellStyle name="Calculation 54 2" xfId="3594"/>
    <cellStyle name="Calculation 54 3" xfId="6577"/>
    <cellStyle name="Calculation 54 4" xfId="6894"/>
    <cellStyle name="Calculation 55" xfId="2181"/>
    <cellStyle name="Calculation 55 2" xfId="3595"/>
    <cellStyle name="Calculation 55 3" xfId="6578"/>
    <cellStyle name="Calculation 55 4" xfId="6895"/>
    <cellStyle name="Calculation 56" xfId="2182"/>
    <cellStyle name="Calculation 56 2" xfId="3596"/>
    <cellStyle name="Calculation 56 3" xfId="6579"/>
    <cellStyle name="Calculation 56 4" xfId="6896"/>
    <cellStyle name="Calculation 57" xfId="2183"/>
    <cellStyle name="Calculation 57 2" xfId="3597"/>
    <cellStyle name="Calculation 57 3" xfId="6580"/>
    <cellStyle name="Calculation 57 4" xfId="6897"/>
    <cellStyle name="Calculation 58" xfId="2184"/>
    <cellStyle name="Calculation 58 2" xfId="3598"/>
    <cellStyle name="Calculation 58 3" xfId="6581"/>
    <cellStyle name="Calculation 58 4" xfId="6898"/>
    <cellStyle name="Calculation 59" xfId="2185"/>
    <cellStyle name="Calculation 59 2" xfId="3599"/>
    <cellStyle name="Calculation 59 3" xfId="6582"/>
    <cellStyle name="Calculation 59 4" xfId="6899"/>
    <cellStyle name="Calculation 6" xfId="2186"/>
    <cellStyle name="Calculation 6 2" xfId="3600"/>
    <cellStyle name="Calculation 6 3" xfId="6583"/>
    <cellStyle name="Calculation 6 4" xfId="6900"/>
    <cellStyle name="Calculation 60" xfId="2187"/>
    <cellStyle name="Calculation 60 2" xfId="3601"/>
    <cellStyle name="Calculation 60 3" xfId="6584"/>
    <cellStyle name="Calculation 60 4" xfId="6901"/>
    <cellStyle name="Calculation 61" xfId="2188"/>
    <cellStyle name="Calculation 61 2" xfId="3602"/>
    <cellStyle name="Calculation 61 3" xfId="6585"/>
    <cellStyle name="Calculation 61 4" xfId="6902"/>
    <cellStyle name="Calculation 62" xfId="2189"/>
    <cellStyle name="Calculation 62 2" xfId="3603"/>
    <cellStyle name="Calculation 62 3" xfId="6586"/>
    <cellStyle name="Calculation 62 4" xfId="6903"/>
    <cellStyle name="Calculation 63" xfId="2190"/>
    <cellStyle name="Calculation 63 2" xfId="3604"/>
    <cellStyle name="Calculation 63 3" xfId="6587"/>
    <cellStyle name="Calculation 63 4" xfId="6904"/>
    <cellStyle name="Calculation 64" xfId="2191"/>
    <cellStyle name="Calculation 64 2" xfId="3605"/>
    <cellStyle name="Calculation 64 3" xfId="6588"/>
    <cellStyle name="Calculation 64 4" xfId="6905"/>
    <cellStyle name="Calculation 65" xfId="2192"/>
    <cellStyle name="Calculation 65 2" xfId="3606"/>
    <cellStyle name="Calculation 65 3" xfId="6589"/>
    <cellStyle name="Calculation 65 4" xfId="6906"/>
    <cellStyle name="Calculation 66" xfId="2193"/>
    <cellStyle name="Calculation 66 2" xfId="3607"/>
    <cellStyle name="Calculation 66 3" xfId="6590"/>
    <cellStyle name="Calculation 66 4" xfId="6907"/>
    <cellStyle name="Calculation 67" xfId="2194"/>
    <cellStyle name="Calculation 67 2" xfId="3608"/>
    <cellStyle name="Calculation 67 3" xfId="6591"/>
    <cellStyle name="Calculation 67 4" xfId="6908"/>
    <cellStyle name="Calculation 68" xfId="2195"/>
    <cellStyle name="Calculation 68 2" xfId="3609"/>
    <cellStyle name="Calculation 68 3" xfId="6592"/>
    <cellStyle name="Calculation 68 4" xfId="6909"/>
    <cellStyle name="Calculation 69" xfId="2196"/>
    <cellStyle name="Calculation 69 2" xfId="3610"/>
    <cellStyle name="Calculation 69 3" xfId="6593"/>
    <cellStyle name="Calculation 69 4" xfId="6910"/>
    <cellStyle name="Calculation 7" xfId="2197"/>
    <cellStyle name="Calculation 7 2" xfId="3611"/>
    <cellStyle name="Calculation 7 3" xfId="6594"/>
    <cellStyle name="Calculation 7 4" xfId="6911"/>
    <cellStyle name="Calculation 70" xfId="2198"/>
    <cellStyle name="Calculation 70 2" xfId="3612"/>
    <cellStyle name="Calculation 70 3" xfId="6595"/>
    <cellStyle name="Calculation 70 4" xfId="6912"/>
    <cellStyle name="Calculation 71" xfId="2199"/>
    <cellStyle name="Calculation 71 2" xfId="3613"/>
    <cellStyle name="Calculation 71 3" xfId="6596"/>
    <cellStyle name="Calculation 71 4" xfId="6913"/>
    <cellStyle name="Calculation 72" xfId="2200"/>
    <cellStyle name="Calculation 72 2" xfId="3614"/>
    <cellStyle name="Calculation 72 3" xfId="6597"/>
    <cellStyle name="Calculation 72 4" xfId="6914"/>
    <cellStyle name="Calculation 73" xfId="2201"/>
    <cellStyle name="Calculation 73 2" xfId="3615"/>
    <cellStyle name="Calculation 73 3" xfId="6598"/>
    <cellStyle name="Calculation 73 4" xfId="6915"/>
    <cellStyle name="Calculation 74" xfId="2202"/>
    <cellStyle name="Calculation 74 2" xfId="3616"/>
    <cellStyle name="Calculation 74 3" xfId="6599"/>
    <cellStyle name="Calculation 74 4" xfId="6916"/>
    <cellStyle name="Calculation 75" xfId="2203"/>
    <cellStyle name="Calculation 75 2" xfId="3617"/>
    <cellStyle name="Calculation 75 3" xfId="6600"/>
    <cellStyle name="Calculation 75 4" xfId="6917"/>
    <cellStyle name="Calculation 76" xfId="2204"/>
    <cellStyle name="Calculation 76 2" xfId="3618"/>
    <cellStyle name="Calculation 76 3" xfId="6601"/>
    <cellStyle name="Calculation 76 4" xfId="6918"/>
    <cellStyle name="Calculation 77" xfId="3950"/>
    <cellStyle name="Calculation 77 2" xfId="4452"/>
    <cellStyle name="Calculation 78" xfId="3543"/>
    <cellStyle name="Calculation 79" xfId="6526"/>
    <cellStyle name="Calculation 8" xfId="2205"/>
    <cellStyle name="Calculation 8 2" xfId="3619"/>
    <cellStyle name="Calculation 8 3" xfId="6602"/>
    <cellStyle name="Calculation 8 4" xfId="6919"/>
    <cellStyle name="Calculation 80" xfId="6843"/>
    <cellStyle name="Calculation 9" xfId="2206"/>
    <cellStyle name="Calculation 9 2" xfId="3620"/>
    <cellStyle name="Calculation 9 3" xfId="6603"/>
    <cellStyle name="Calculation 9 4" xfId="6920"/>
    <cellStyle name="category" xfId="2207"/>
    <cellStyle name="category 2" xfId="6604"/>
    <cellStyle name="Check Cell" xfId="2208" builtinId="23" customBuiltin="1"/>
    <cellStyle name="Check Cell 10" xfId="2209"/>
    <cellStyle name="Check Cell 10 2" xfId="6606"/>
    <cellStyle name="Check Cell 11" xfId="2210"/>
    <cellStyle name="Check Cell 11 2" xfId="6607"/>
    <cellStyle name="Check Cell 12" xfId="2211"/>
    <cellStyle name="Check Cell 12 2" xfId="6608"/>
    <cellStyle name="Check Cell 13" xfId="2212"/>
    <cellStyle name="Check Cell 13 2" xfId="6609"/>
    <cellStyle name="Check Cell 14" xfId="2213"/>
    <cellStyle name="Check Cell 14 2" xfId="6610"/>
    <cellStyle name="Check Cell 15" xfId="2214"/>
    <cellStyle name="Check Cell 15 2" xfId="6611"/>
    <cellStyle name="Check Cell 16" xfId="2215"/>
    <cellStyle name="Check Cell 16 2" xfId="6612"/>
    <cellStyle name="Check Cell 17" xfId="2216"/>
    <cellStyle name="Check Cell 17 2" xfId="6613"/>
    <cellStyle name="Check Cell 18" xfId="2217"/>
    <cellStyle name="Check Cell 18 2" xfId="6614"/>
    <cellStyle name="Check Cell 19" xfId="2218"/>
    <cellStyle name="Check Cell 19 2" xfId="6615"/>
    <cellStyle name="Check Cell 2" xfId="2219"/>
    <cellStyle name="Check Cell 2 2" xfId="2220"/>
    <cellStyle name="Check Cell 2 2 2" xfId="6617"/>
    <cellStyle name="Check Cell 2 3" xfId="2221"/>
    <cellStyle name="Check Cell 2 3 2" xfId="6618"/>
    <cellStyle name="Check Cell 2 4" xfId="6616"/>
    <cellStyle name="Check Cell 2_PHan DVH" xfId="2222"/>
    <cellStyle name="Check Cell 20" xfId="2223"/>
    <cellStyle name="Check Cell 20 2" xfId="6619"/>
    <cellStyle name="Check Cell 21" xfId="2224"/>
    <cellStyle name="Check Cell 21 2" xfId="6620"/>
    <cellStyle name="Check Cell 22" xfId="2225"/>
    <cellStyle name="Check Cell 22 2" xfId="6621"/>
    <cellStyle name="Check Cell 23" xfId="2226"/>
    <cellStyle name="Check Cell 23 2" xfId="6622"/>
    <cellStyle name="Check Cell 24" xfId="2227"/>
    <cellStyle name="Check Cell 24 2" xfId="6623"/>
    <cellStyle name="Check Cell 25" xfId="2228"/>
    <cellStyle name="Check Cell 25 2" xfId="6624"/>
    <cellStyle name="Check Cell 26" xfId="2229"/>
    <cellStyle name="Check Cell 26 2" xfId="6625"/>
    <cellStyle name="Check Cell 27" xfId="2230"/>
    <cellStyle name="Check Cell 27 2" xfId="6626"/>
    <cellStyle name="Check Cell 28" xfId="2231"/>
    <cellStyle name="Check Cell 28 2" xfId="6627"/>
    <cellStyle name="Check Cell 29" xfId="2232"/>
    <cellStyle name="Check Cell 29 2" xfId="6628"/>
    <cellStyle name="Check Cell 3" xfId="2233"/>
    <cellStyle name="Check Cell 3 2" xfId="6629"/>
    <cellStyle name="Check Cell 30" xfId="2234"/>
    <cellStyle name="Check Cell 30 2" xfId="6630"/>
    <cellStyle name="Check Cell 31" xfId="2235"/>
    <cellStyle name="Check Cell 31 2" xfId="6631"/>
    <cellStyle name="Check Cell 32" xfId="2236"/>
    <cellStyle name="Check Cell 32 2" xfId="6632"/>
    <cellStyle name="Check Cell 33" xfId="2237"/>
    <cellStyle name="Check Cell 33 2" xfId="6633"/>
    <cellStyle name="Check Cell 34" xfId="2238"/>
    <cellStyle name="Check Cell 34 2" xfId="6634"/>
    <cellStyle name="Check Cell 35" xfId="2239"/>
    <cellStyle name="Check Cell 35 2" xfId="6635"/>
    <cellStyle name="Check Cell 36" xfId="2240"/>
    <cellStyle name="Check Cell 36 2" xfId="6636"/>
    <cellStyle name="Check Cell 37" xfId="2241"/>
    <cellStyle name="Check Cell 37 2" xfId="6637"/>
    <cellStyle name="Check Cell 38" xfId="2242"/>
    <cellStyle name="Check Cell 38 2" xfId="6638"/>
    <cellStyle name="Check Cell 39" xfId="2243"/>
    <cellStyle name="Check Cell 39 2" xfId="6639"/>
    <cellStyle name="Check Cell 4" xfId="2244"/>
    <cellStyle name="Check Cell 4 2" xfId="6640"/>
    <cellStyle name="Check Cell 40" xfId="2245"/>
    <cellStyle name="Check Cell 40 2" xfId="6641"/>
    <cellStyle name="Check Cell 41" xfId="2246"/>
    <cellStyle name="Check Cell 41 2" xfId="6642"/>
    <cellStyle name="Check Cell 42" xfId="2247"/>
    <cellStyle name="Check Cell 42 2" xfId="6643"/>
    <cellStyle name="Check Cell 43" xfId="2248"/>
    <cellStyle name="Check Cell 43 2" xfId="6644"/>
    <cellStyle name="Check Cell 44" xfId="2249"/>
    <cellStyle name="Check Cell 44 2" xfId="6645"/>
    <cellStyle name="Check Cell 45" xfId="2250"/>
    <cellStyle name="Check Cell 45 2" xfId="6646"/>
    <cellStyle name="Check Cell 46" xfId="2251"/>
    <cellStyle name="Check Cell 46 2" xfId="6647"/>
    <cellStyle name="Check Cell 47" xfId="2252"/>
    <cellStyle name="Check Cell 47 2" xfId="6648"/>
    <cellStyle name="Check Cell 48" xfId="2253"/>
    <cellStyle name="Check Cell 48 2" xfId="6649"/>
    <cellStyle name="Check Cell 49" xfId="2254"/>
    <cellStyle name="Check Cell 49 2" xfId="6650"/>
    <cellStyle name="Check Cell 5" xfId="2255"/>
    <cellStyle name="Check Cell 5 2" xfId="6651"/>
    <cellStyle name="Check Cell 50" xfId="2256"/>
    <cellStyle name="Check Cell 50 2" xfId="6652"/>
    <cellStyle name="Check Cell 51" xfId="2257"/>
    <cellStyle name="Check Cell 51 2" xfId="6653"/>
    <cellStyle name="Check Cell 52" xfId="2258"/>
    <cellStyle name="Check Cell 52 2" xfId="6654"/>
    <cellStyle name="Check Cell 53" xfId="2259"/>
    <cellStyle name="Check Cell 53 2" xfId="6655"/>
    <cellStyle name="Check Cell 54" xfId="2260"/>
    <cellStyle name="Check Cell 54 2" xfId="6656"/>
    <cellStyle name="Check Cell 55" xfId="2261"/>
    <cellStyle name="Check Cell 55 2" xfId="6657"/>
    <cellStyle name="Check Cell 56" xfId="2262"/>
    <cellStyle name="Check Cell 56 2" xfId="6658"/>
    <cellStyle name="Check Cell 57" xfId="2263"/>
    <cellStyle name="Check Cell 57 2" xfId="6659"/>
    <cellStyle name="Check Cell 58" xfId="2264"/>
    <cellStyle name="Check Cell 58 2" xfId="6660"/>
    <cellStyle name="Check Cell 59" xfId="2265"/>
    <cellStyle name="Check Cell 59 2" xfId="6661"/>
    <cellStyle name="Check Cell 6" xfId="2266"/>
    <cellStyle name="Check Cell 6 2" xfId="6662"/>
    <cellStyle name="Check Cell 60" xfId="2267"/>
    <cellStyle name="Check Cell 60 2" xfId="6663"/>
    <cellStyle name="Check Cell 61" xfId="2268"/>
    <cellStyle name="Check Cell 61 2" xfId="6664"/>
    <cellStyle name="Check Cell 62" xfId="2269"/>
    <cellStyle name="Check Cell 62 2" xfId="6665"/>
    <cellStyle name="Check Cell 63" xfId="2270"/>
    <cellStyle name="Check Cell 63 2" xfId="6666"/>
    <cellStyle name="Check Cell 64" xfId="2271"/>
    <cellStyle name="Check Cell 64 2" xfId="6667"/>
    <cellStyle name="Check Cell 65" xfId="2272"/>
    <cellStyle name="Check Cell 65 2" xfId="6668"/>
    <cellStyle name="Check Cell 66" xfId="2273"/>
    <cellStyle name="Check Cell 66 2" xfId="6669"/>
    <cellStyle name="Check Cell 67" xfId="2274"/>
    <cellStyle name="Check Cell 67 2" xfId="6670"/>
    <cellStyle name="Check Cell 68" xfId="2275"/>
    <cellStyle name="Check Cell 68 2" xfId="6671"/>
    <cellStyle name="Check Cell 69" xfId="2276"/>
    <cellStyle name="Check Cell 69 2" xfId="6672"/>
    <cellStyle name="Check Cell 7" xfId="2277"/>
    <cellStyle name="Check Cell 7 2" xfId="6673"/>
    <cellStyle name="Check Cell 70" xfId="2278"/>
    <cellStyle name="Check Cell 70 2" xfId="6674"/>
    <cellStyle name="Check Cell 71" xfId="2279"/>
    <cellStyle name="Check Cell 71 2" xfId="6675"/>
    <cellStyle name="Check Cell 72" xfId="2280"/>
    <cellStyle name="Check Cell 72 2" xfId="6676"/>
    <cellStyle name="Check Cell 73" xfId="2281"/>
    <cellStyle name="Check Cell 73 2" xfId="6677"/>
    <cellStyle name="Check Cell 74" xfId="2282"/>
    <cellStyle name="Check Cell 74 2" xfId="6678"/>
    <cellStyle name="Check Cell 75" xfId="2283"/>
    <cellStyle name="Check Cell 75 2" xfId="6679"/>
    <cellStyle name="Check Cell 76" xfId="2284"/>
    <cellStyle name="Check Cell 76 2" xfId="6680"/>
    <cellStyle name="Check Cell 77" xfId="3952"/>
    <cellStyle name="Check Cell 78" xfId="6605"/>
    <cellStyle name="Check Cell 8" xfId="2285"/>
    <cellStyle name="Check Cell 8 2" xfId="6681"/>
    <cellStyle name="Check Cell 9" xfId="2286"/>
    <cellStyle name="Check Cell 9 2" xfId="6682"/>
    <cellStyle name="CHUONG" xfId="2287"/>
    <cellStyle name="Comma" xfId="2288" builtinId="3"/>
    <cellStyle name="Comma [0]" xfId="3372" builtinId="6"/>
    <cellStyle name="Comma [0] 2" xfId="3374"/>
    <cellStyle name="Comma [0] 2 2" xfId="4433"/>
    <cellStyle name="Comma [0] 2 3" xfId="4133"/>
    <cellStyle name="Comma [0] 2 4" xfId="3762"/>
    <cellStyle name="Comma [0] 3" xfId="3381"/>
    <cellStyle name="Comma [0] 4" xfId="3387"/>
    <cellStyle name="Comma [0] 5" xfId="4160"/>
    <cellStyle name="Comma [0] 6" xfId="3768"/>
    <cellStyle name="Comma [00]" xfId="2289"/>
    <cellStyle name="Comma 10" xfId="2290"/>
    <cellStyle name="Comma 10 2" xfId="2291"/>
    <cellStyle name="Comma 10 2 2" xfId="2292"/>
    <cellStyle name="Comma 10 2 2 2" xfId="4309"/>
    <cellStyle name="Comma 10 2 2 3" xfId="3956"/>
    <cellStyle name="Comma 10 2 2 4" xfId="3622"/>
    <cellStyle name="Comma 10 2 3" xfId="4308"/>
    <cellStyle name="Comma 10 2 4" xfId="3955"/>
    <cellStyle name="Comma 10 2 5" xfId="3621"/>
    <cellStyle name="Comma 10 3" xfId="2293"/>
    <cellStyle name="Comma 10 3 2" xfId="4310"/>
    <cellStyle name="Comma 10 3 3" xfId="3957"/>
    <cellStyle name="Comma 10 3 4" xfId="3623"/>
    <cellStyle name="Comma 10 4" xfId="3385"/>
    <cellStyle name="Comma 10 5" xfId="3770"/>
    <cellStyle name="Comma 11" xfId="2294"/>
    <cellStyle name="Comma 11 2" xfId="4311"/>
    <cellStyle name="Comma 11 3" xfId="3958"/>
    <cellStyle name="Comma 11 4" xfId="3624"/>
    <cellStyle name="Comma 12" xfId="2295"/>
    <cellStyle name="Comma 12 2" xfId="4312"/>
    <cellStyle name="Comma 12 3" xfId="3959"/>
    <cellStyle name="Comma 12 4" xfId="3625"/>
    <cellStyle name="Comma 13" xfId="2296"/>
    <cellStyle name="Comma 13 2" xfId="4313"/>
    <cellStyle name="Comma 13 3" xfId="3960"/>
    <cellStyle name="Comma 13 4" xfId="3626"/>
    <cellStyle name="Comma 14" xfId="2297"/>
    <cellStyle name="Comma 14 2" xfId="4314"/>
    <cellStyle name="Comma 14 3" xfId="3961"/>
    <cellStyle name="Comma 14 4" xfId="3627"/>
    <cellStyle name="Comma 15" xfId="2298"/>
    <cellStyle name="Comma 15 2" xfId="4315"/>
    <cellStyle name="Comma 15 3" xfId="3962"/>
    <cellStyle name="Comma 15 4" xfId="3628"/>
    <cellStyle name="Comma 16" xfId="2299"/>
    <cellStyle name="Comma 16 2" xfId="4316"/>
    <cellStyle name="Comma 16 3" xfId="3963"/>
    <cellStyle name="Comma 16 4" xfId="3629"/>
    <cellStyle name="Comma 17" xfId="2300"/>
    <cellStyle name="Comma 17 2" xfId="4317"/>
    <cellStyle name="Comma 17 3" xfId="3964"/>
    <cellStyle name="Comma 17 4" xfId="3630"/>
    <cellStyle name="Comma 18" xfId="2301"/>
    <cellStyle name="Comma 18 2" xfId="4318"/>
    <cellStyle name="Comma 18 3" xfId="3965"/>
    <cellStyle name="Comma 18 4" xfId="3631"/>
    <cellStyle name="Comma 19" xfId="2302"/>
    <cellStyle name="Comma 19 2" xfId="4319"/>
    <cellStyle name="Comma 19 3" xfId="3966"/>
    <cellStyle name="Comma 19 4" xfId="3632"/>
    <cellStyle name="Comma 2" xfId="2303"/>
    <cellStyle name="Comma 2 10" xfId="2304"/>
    <cellStyle name="Comma 2 10 2" xfId="2305"/>
    <cellStyle name="Comma 2 10 2 2" xfId="2306"/>
    <cellStyle name="Comma 2 10 2 2 2" xfId="4320"/>
    <cellStyle name="Comma 2 10 2 2 3" xfId="3967"/>
    <cellStyle name="Comma 2 10 2 2 4" xfId="3633"/>
    <cellStyle name="Comma 2 10 3" xfId="2307"/>
    <cellStyle name="Comma 2 10 3 2" xfId="4321"/>
    <cellStyle name="Comma 2 10 3 3" xfId="3968"/>
    <cellStyle name="Comma 2 10 3 4" xfId="3634"/>
    <cellStyle name="Comma 2 11" xfId="2308"/>
    <cellStyle name="Comma 2 12" xfId="2309"/>
    <cellStyle name="Comma 2 13" xfId="2310"/>
    <cellStyle name="Comma 2 14" xfId="2311"/>
    <cellStyle name="Comma 2 15" xfId="2312"/>
    <cellStyle name="Comma 2 16" xfId="2313"/>
    <cellStyle name="Comma 2 17" xfId="2314"/>
    <cellStyle name="Comma 2 18" xfId="2315"/>
    <cellStyle name="Comma 2 19" xfId="2316"/>
    <cellStyle name="Comma 2 2" xfId="2317"/>
    <cellStyle name="Comma 2 2 2" xfId="2318"/>
    <cellStyle name="Comma 2 2 2 2" xfId="2319"/>
    <cellStyle name="Comma 2 2 2 2 2" xfId="4323"/>
    <cellStyle name="Comma 2 2 2 2 3" xfId="3970"/>
    <cellStyle name="Comma 2 2 2 2 4" xfId="3636"/>
    <cellStyle name="Comma 2 2 2 3" xfId="4322"/>
    <cellStyle name="Comma 2 2 2 4" xfId="3969"/>
    <cellStyle name="Comma 2 2 2 5" xfId="3635"/>
    <cellStyle name="Comma 2 2 3" xfId="2320"/>
    <cellStyle name="Comma 2 2 3 2" xfId="4324"/>
    <cellStyle name="Comma 2 2 3 3" xfId="3971"/>
    <cellStyle name="Comma 2 2 3 4" xfId="3637"/>
    <cellStyle name="Comma 2 3" xfId="2321"/>
    <cellStyle name="Comma 2 37" xfId="2322"/>
    <cellStyle name="Comma 2 37 2" xfId="4325"/>
    <cellStyle name="Comma 2 37 3" xfId="3972"/>
    <cellStyle name="Comma 2 37 4" xfId="3638"/>
    <cellStyle name="Comma 2 4" xfId="2323"/>
    <cellStyle name="Comma 2 4 2" xfId="2324"/>
    <cellStyle name="Comma 2 4 2 2" xfId="2325"/>
    <cellStyle name="Comma 2 4 2 3" xfId="4326"/>
    <cellStyle name="Comma 2 4 2 4" xfId="3973"/>
    <cellStyle name="Comma 2 4 2 5" xfId="3639"/>
    <cellStyle name="Comma 2 4 3" xfId="2326"/>
    <cellStyle name="Comma 2 4 3 2" xfId="2327"/>
    <cellStyle name="Comma 2 4 3 3" xfId="4327"/>
    <cellStyle name="Comma 2 4 3 4" xfId="3974"/>
    <cellStyle name="Comma 2 4 3 5" xfId="3640"/>
    <cellStyle name="Comma 2 5" xfId="2328"/>
    <cellStyle name="Comma 2 5 2" xfId="2329"/>
    <cellStyle name="Comma 2 5 2 2" xfId="4328"/>
    <cellStyle name="Comma 2 5 2 3" xfId="3975"/>
    <cellStyle name="Comma 2 5 2 4" xfId="3641"/>
    <cellStyle name="Comma 2 5 3" xfId="2330"/>
    <cellStyle name="Comma 2 5 3 2" xfId="4329"/>
    <cellStyle name="Comma 2 5 3 3" xfId="3976"/>
    <cellStyle name="Comma 2 5 3 4" xfId="3642"/>
    <cellStyle name="Comma 20" xfId="2331"/>
    <cellStyle name="Comma 20 2" xfId="2332"/>
    <cellStyle name="Comma 20 2 2" xfId="4331"/>
    <cellStyle name="Comma 20 2 3" xfId="3978"/>
    <cellStyle name="Comma 20 2 4" xfId="3644"/>
    <cellStyle name="Comma 20 3" xfId="4330"/>
    <cellStyle name="Comma 20 4" xfId="3977"/>
    <cellStyle name="Comma 20 5" xfId="3643"/>
    <cellStyle name="Comma 21" xfId="2333"/>
    <cellStyle name="Comma 21 2" xfId="4332"/>
    <cellStyle name="Comma 21 3" xfId="3979"/>
    <cellStyle name="Comma 21 4" xfId="3645"/>
    <cellStyle name="Comma 22" xfId="2334"/>
    <cellStyle name="Comma 22 2" xfId="4333"/>
    <cellStyle name="Comma 22 3" xfId="3980"/>
    <cellStyle name="Comma 22 4" xfId="3646"/>
    <cellStyle name="Comma 23" xfId="2335"/>
    <cellStyle name="Comma 23 2" xfId="2336"/>
    <cellStyle name="Comma 23 3" xfId="4334"/>
    <cellStyle name="Comma 23 4" xfId="3981"/>
    <cellStyle name="Comma 23 5" xfId="3647"/>
    <cellStyle name="Comma 24" xfId="2337"/>
    <cellStyle name="Comma 24 2" xfId="4335"/>
    <cellStyle name="Comma 24 3" xfId="3982"/>
    <cellStyle name="Comma 24 4" xfId="3648"/>
    <cellStyle name="Comma 25" xfId="2338"/>
    <cellStyle name="Comma 25 2" xfId="4336"/>
    <cellStyle name="Comma 25 3" xfId="3983"/>
    <cellStyle name="Comma 25 4" xfId="3649"/>
    <cellStyle name="Comma 26" xfId="2339"/>
    <cellStyle name="Comma 26 2" xfId="4337"/>
    <cellStyle name="Comma 26 3" xfId="3984"/>
    <cellStyle name="Comma 26 4" xfId="3650"/>
    <cellStyle name="Comma 27" xfId="2340"/>
    <cellStyle name="Comma 27 2" xfId="4338"/>
    <cellStyle name="Comma 27 3" xfId="3985"/>
    <cellStyle name="Comma 27 4" xfId="3651"/>
    <cellStyle name="Comma 28" xfId="2341"/>
    <cellStyle name="Comma 28 2" xfId="4339"/>
    <cellStyle name="Comma 28 3" xfId="3986"/>
    <cellStyle name="Comma 28 4" xfId="3652"/>
    <cellStyle name="Comma 29" xfId="2342"/>
    <cellStyle name="Comma 29 2" xfId="4340"/>
    <cellStyle name="Comma 29 3" xfId="3987"/>
    <cellStyle name="Comma 29 4" xfId="3653"/>
    <cellStyle name="Comma 3" xfId="2343"/>
    <cellStyle name="Comma 3 10" xfId="2344"/>
    <cellStyle name="Comma 3 10 2" xfId="4341"/>
    <cellStyle name="Comma 3 10 3" xfId="3988"/>
    <cellStyle name="Comma 3 10 4" xfId="3654"/>
    <cellStyle name="Comma 3 2" xfId="2345"/>
    <cellStyle name="Comma 3 2 2" xfId="2346"/>
    <cellStyle name="Comma 3 2 2 2" xfId="4343"/>
    <cellStyle name="Comma 3 2 2 3" xfId="3990"/>
    <cellStyle name="Comma 3 2 2 4" xfId="3656"/>
    <cellStyle name="Comma 3 2 3" xfId="4342"/>
    <cellStyle name="Comma 3 2 4" xfId="3989"/>
    <cellStyle name="Comma 3 2 5" xfId="3655"/>
    <cellStyle name="Comma 3 3" xfId="2347"/>
    <cellStyle name="Comma 3 3 2" xfId="4344"/>
    <cellStyle name="Comma 3 3 3" xfId="3991"/>
    <cellStyle name="Comma 3 3 4" xfId="3657"/>
    <cellStyle name="Comma 3 4" xfId="2348"/>
    <cellStyle name="Comma 3 4 2" xfId="4345"/>
    <cellStyle name="Comma 3 4 3" xfId="3992"/>
    <cellStyle name="Comma 3 4 4" xfId="3658"/>
    <cellStyle name="Comma 3 5" xfId="2349"/>
    <cellStyle name="Comma 3 5 2" xfId="2350"/>
    <cellStyle name="Comma 3 5 2 2" xfId="4346"/>
    <cellStyle name="Comma 3 5 2 3" xfId="3993"/>
    <cellStyle name="Comma 3 5 2 4" xfId="3659"/>
    <cellStyle name="Comma 3 5 3" xfId="2351"/>
    <cellStyle name="Comma 3 5 3 2" xfId="4347"/>
    <cellStyle name="Comma 3 5 3 3" xfId="3994"/>
    <cellStyle name="Comma 3 5 3 4" xfId="3660"/>
    <cellStyle name="Comma 3 6" xfId="2352"/>
    <cellStyle name="Comma 3 6 2" xfId="2353"/>
    <cellStyle name="Comma 3 6 2 2" xfId="4348"/>
    <cellStyle name="Comma 3 6 2 3" xfId="3995"/>
    <cellStyle name="Comma 3 6 2 4" xfId="3661"/>
    <cellStyle name="Comma 3 6 3" xfId="2354"/>
    <cellStyle name="Comma 3 6 3 2" xfId="4349"/>
    <cellStyle name="Comma 3 6 3 3" xfId="3996"/>
    <cellStyle name="Comma 3 6 3 4" xfId="3662"/>
    <cellStyle name="Comma 30" xfId="2355"/>
    <cellStyle name="Comma 31" xfId="2356"/>
    <cellStyle name="Comma 31 2" xfId="4350"/>
    <cellStyle name="Comma 31 3" xfId="3997"/>
    <cellStyle name="Comma 31 4" xfId="3663"/>
    <cellStyle name="Comma 32" xfId="2357"/>
    <cellStyle name="Comma 32 2" xfId="4351"/>
    <cellStyle name="Comma 32 3" xfId="3998"/>
    <cellStyle name="Comma 32 4" xfId="3664"/>
    <cellStyle name="Comma 33" xfId="2358"/>
    <cellStyle name="Comma 33 2" xfId="4352"/>
    <cellStyle name="Comma 33 3" xfId="3999"/>
    <cellStyle name="Comma 33 4" xfId="3665"/>
    <cellStyle name="Comma 34" xfId="3376"/>
    <cellStyle name="Comma 34 2" xfId="3764"/>
    <cellStyle name="Comma 35" xfId="3384"/>
    <cellStyle name="Comma 35 2" xfId="4146"/>
    <cellStyle name="Comma 36" xfId="4141"/>
    <cellStyle name="Comma 37" xfId="4148"/>
    <cellStyle name="Comma 38" xfId="4142"/>
    <cellStyle name="Comma 39" xfId="4147"/>
    <cellStyle name="Comma 4" xfId="2359"/>
    <cellStyle name="Comma 4 2" xfId="4353"/>
    <cellStyle name="Comma 4 3" xfId="4000"/>
    <cellStyle name="Comma 4 4" xfId="3666"/>
    <cellStyle name="Comma 40" xfId="4135"/>
    <cellStyle name="Comma 41" xfId="4145"/>
    <cellStyle name="Comma 42" xfId="4144"/>
    <cellStyle name="Comma 43" xfId="4103"/>
    <cellStyle name="Comma 44" xfId="4100"/>
    <cellStyle name="Comma 45" xfId="4441"/>
    <cellStyle name="Comma 46" xfId="4091"/>
    <cellStyle name="Comma 47" xfId="4114"/>
    <cellStyle name="Comma 48" xfId="4102"/>
    <cellStyle name="Comma 49" xfId="4112"/>
    <cellStyle name="Comma 5" xfId="2360"/>
    <cellStyle name="Comma 5 2" xfId="4354"/>
    <cellStyle name="Comma 5 3" xfId="4001"/>
    <cellStyle name="Comma 5 4" xfId="3667"/>
    <cellStyle name="Comma 50" xfId="4094"/>
    <cellStyle name="Comma 51" xfId="4444"/>
    <cellStyle name="Comma 52" xfId="4440"/>
    <cellStyle name="Comma 53" xfId="4111"/>
    <cellStyle name="Comma 54" xfId="3782"/>
    <cellStyle name="Comma 55" xfId="3778"/>
    <cellStyle name="Comma 56" xfId="3784"/>
    <cellStyle name="Comma 6" xfId="2361"/>
    <cellStyle name="Comma 6 2" xfId="4355"/>
    <cellStyle name="Comma 6 3" xfId="4002"/>
    <cellStyle name="Comma 6 4" xfId="3668"/>
    <cellStyle name="Comma 7" xfId="2362"/>
    <cellStyle name="Comma 7 2" xfId="4356"/>
    <cellStyle name="Comma 7 3" xfId="4003"/>
    <cellStyle name="Comma 7 4" xfId="3669"/>
    <cellStyle name="Comma 8" xfId="2363"/>
    <cellStyle name="Comma 8 2" xfId="4357"/>
    <cellStyle name="Comma 8 3" xfId="4004"/>
    <cellStyle name="Comma 8 4" xfId="3670"/>
    <cellStyle name="Comma 9" xfId="2364"/>
    <cellStyle name="Comma 9 2" xfId="2365"/>
    <cellStyle name="Comma 9 2 2" xfId="4358"/>
    <cellStyle name="Comma 9 2 3" xfId="4005"/>
    <cellStyle name="Comma 9 2 4" xfId="3671"/>
    <cellStyle name="Comma 9 3" xfId="2366"/>
    <cellStyle name="Comma 9 3 2" xfId="4359"/>
    <cellStyle name="Comma 9 3 3" xfId="4006"/>
    <cellStyle name="Comma 9 3 4" xfId="3672"/>
    <cellStyle name="comma zerodec" xfId="2367"/>
    <cellStyle name="Comma0" xfId="2368"/>
    <cellStyle name="Comma0 2" xfId="4360"/>
    <cellStyle name="Comma0 3" xfId="4007"/>
    <cellStyle name="Comma0 4" xfId="3673"/>
    <cellStyle name="Currency [00]" xfId="2369"/>
    <cellStyle name="Currency0" xfId="2370"/>
    <cellStyle name="Currency0 2" xfId="4361"/>
    <cellStyle name="Currency0 3" xfId="4008"/>
    <cellStyle name="Currency0 4" xfId="3674"/>
    <cellStyle name="Currency1" xfId="2371"/>
    <cellStyle name="Currency1 2" xfId="4362"/>
    <cellStyle name="Currency1 3" xfId="4009"/>
    <cellStyle name="Currency1 4" xfId="3675"/>
    <cellStyle name="Date" xfId="2372"/>
    <cellStyle name="Date 2" xfId="4363"/>
    <cellStyle name="Date 3" xfId="4010"/>
    <cellStyle name="Date 4" xfId="3676"/>
    <cellStyle name="Date 5" xfId="6684"/>
    <cellStyle name="Date Short" xfId="2373"/>
    <cellStyle name="Date_Bao Cao Kiem Tra  trung bay Ke milk-yomilk CK 2" xfId="2374"/>
    <cellStyle name="DELTA" xfId="2375"/>
    <cellStyle name="DELTA 2" xfId="4364"/>
    <cellStyle name="DELTA 3" xfId="4011"/>
    <cellStyle name="DELTA 4" xfId="3677"/>
    <cellStyle name="Dezimal [0]_68574_Materialbedarfsliste" xfId="2376"/>
    <cellStyle name="Dezimal_68574_Materialbedarfsliste" xfId="2377"/>
    <cellStyle name="Dollar (zero dec)" xfId="2378"/>
    <cellStyle name="Dollar (zero dec) 2" xfId="4365"/>
    <cellStyle name="Dollar (zero dec) 3" xfId="4012"/>
    <cellStyle name="Dollar (zero dec) 4" xfId="3678"/>
    <cellStyle name="Enter Currency (0)" xfId="2379"/>
    <cellStyle name="Enter Currency (2)" xfId="2380"/>
    <cellStyle name="Enter Units (0)" xfId="2381"/>
    <cellStyle name="Enter Units (1)" xfId="2382"/>
    <cellStyle name="Enter Units (2)" xfId="2383"/>
    <cellStyle name="Euro" xfId="2384"/>
    <cellStyle name="Euro 2" xfId="4366"/>
    <cellStyle name="Euro 3" xfId="4013"/>
    <cellStyle name="Euro 4" xfId="3679"/>
    <cellStyle name="Excel Built-in Normal" xfId="2385"/>
    <cellStyle name="Excel Built-in Normal 2" xfId="6685"/>
    <cellStyle name="Explanatory Text" xfId="2386" builtinId="53" customBuiltin="1"/>
    <cellStyle name="Explanatory Text 2" xfId="2387"/>
    <cellStyle name="Explanatory Text 2 2" xfId="6687"/>
    <cellStyle name="Explanatory Text 3" xfId="2388"/>
    <cellStyle name="Explanatory Text 3 2" xfId="6688"/>
    <cellStyle name="Explanatory Text 4" xfId="4014"/>
    <cellStyle name="Explanatory Text 5" xfId="6686"/>
    <cellStyle name="F2" xfId="2389"/>
    <cellStyle name="F2 2" xfId="6689"/>
    <cellStyle name="F3" xfId="2390"/>
    <cellStyle name="F3 2" xfId="6690"/>
    <cellStyle name="F4" xfId="2391"/>
    <cellStyle name="F4 2" xfId="6691"/>
    <cellStyle name="F5" xfId="2392"/>
    <cellStyle name="F5 2" xfId="6692"/>
    <cellStyle name="F6" xfId="2393"/>
    <cellStyle name="F6 2" xfId="6693"/>
    <cellStyle name="F7" xfId="2394"/>
    <cellStyle name="F7 2" xfId="6694"/>
    <cellStyle name="F8" xfId="2395"/>
    <cellStyle name="F8 2" xfId="6695"/>
    <cellStyle name="Fixed" xfId="2396"/>
    <cellStyle name="Fixed 2" xfId="4367"/>
    <cellStyle name="Fixed 3" xfId="4015"/>
    <cellStyle name="Fixed 4" xfId="3680"/>
    <cellStyle name="Good" xfId="2397" builtinId="26" customBuiltin="1"/>
    <cellStyle name="Good 2" xfId="2398"/>
    <cellStyle name="Good 2 2" xfId="6697"/>
    <cellStyle name="Good 3" xfId="2399"/>
    <cellStyle name="Good 3 2" xfId="6698"/>
    <cellStyle name="Good 4" xfId="4016"/>
    <cellStyle name="Good 5" xfId="6696"/>
    <cellStyle name="Grey" xfId="2400"/>
    <cellStyle name="ha" xfId="2401"/>
    <cellStyle name="ha 2" xfId="6699"/>
    <cellStyle name="HEADER" xfId="2402"/>
    <cellStyle name="HEADER 2" xfId="6700"/>
    <cellStyle name="Header1" xfId="2403"/>
    <cellStyle name="Header1 2" xfId="6701"/>
    <cellStyle name="Header2" xfId="2404"/>
    <cellStyle name="Header2 2" xfId="4368"/>
    <cellStyle name="Header2 3" xfId="4017"/>
    <cellStyle name="Header2 4" xfId="3681"/>
    <cellStyle name="Header2 5" xfId="6702"/>
    <cellStyle name="Header2 6" xfId="6922"/>
    <cellStyle name="Heading 1" xfId="2405" builtinId="16" customBuiltin="1"/>
    <cellStyle name="Heading 1 2" xfId="2406"/>
    <cellStyle name="Heading 1 2 2" xfId="6704"/>
    <cellStyle name="Heading 1 3" xfId="2407"/>
    <cellStyle name="Heading 1 3 2" xfId="6705"/>
    <cellStyle name="Heading 1 4" xfId="4018"/>
    <cellStyle name="Heading 1 5" xfId="6703"/>
    <cellStyle name="Heading 2" xfId="2408" builtinId="17" customBuiltin="1"/>
    <cellStyle name="Heading 2 2" xfId="2409"/>
    <cellStyle name="Heading 2 2 2" xfId="6707"/>
    <cellStyle name="Heading 2 3" xfId="2410"/>
    <cellStyle name="Heading 2 3 2" xfId="6708"/>
    <cellStyle name="Heading 2 4" xfId="4019"/>
    <cellStyle name="Heading 2 5" xfId="6706"/>
    <cellStyle name="Heading 3" xfId="2411" builtinId="18" customBuiltin="1"/>
    <cellStyle name="Heading 3 2" xfId="2412"/>
    <cellStyle name="Heading 3 2 2" xfId="6710"/>
    <cellStyle name="Heading 3 3" xfId="2413"/>
    <cellStyle name="Heading 3 3 2" xfId="6711"/>
    <cellStyle name="Heading 3 4" xfId="4020"/>
    <cellStyle name="Heading 3 5" xfId="6709"/>
    <cellStyle name="Heading 4" xfId="2414" builtinId="19" customBuiltin="1"/>
    <cellStyle name="Heading 4 2" xfId="2415"/>
    <cellStyle name="Heading 4 2 2" xfId="6713"/>
    <cellStyle name="Heading 4 3" xfId="2416"/>
    <cellStyle name="Heading 4 3 2" xfId="6714"/>
    <cellStyle name="Heading 4 4" xfId="4021"/>
    <cellStyle name="Heading 4 5" xfId="6712"/>
    <cellStyle name="HEADING1" xfId="2417"/>
    <cellStyle name="HEADING1 2" xfId="6715"/>
    <cellStyle name="HEADING2" xfId="2418"/>
    <cellStyle name="HEADING2 2" xfId="6716"/>
    <cellStyle name="headoption" xfId="2419"/>
    <cellStyle name="Hoa-Scholl" xfId="2420"/>
    <cellStyle name="Input" xfId="2421" builtinId="20" customBuiltin="1"/>
    <cellStyle name="Input [yellow]" xfId="2422"/>
    <cellStyle name="Input 10" xfId="4140"/>
    <cellStyle name="Input 10 2" xfId="4481"/>
    <cellStyle name="Input 11" xfId="4149"/>
    <cellStyle name="Input 11 2" xfId="4483"/>
    <cellStyle name="Input 12" xfId="4143"/>
    <cellStyle name="Input 12 2" xfId="4482"/>
    <cellStyle name="Input 13" xfId="4105"/>
    <cellStyle name="Input 13 2" xfId="4470"/>
    <cellStyle name="Input 14" xfId="4098"/>
    <cellStyle name="Input 14 2" xfId="4468"/>
    <cellStyle name="Input 15" xfId="4442"/>
    <cellStyle name="Input 15 2" xfId="4496"/>
    <cellStyle name="Input 16" xfId="4090"/>
    <cellStyle name="Input 16 2" xfId="4465"/>
    <cellStyle name="Input 17" xfId="4115"/>
    <cellStyle name="Input 17 2" xfId="4474"/>
    <cellStyle name="Input 18" xfId="4101"/>
    <cellStyle name="Input 18 2" xfId="4469"/>
    <cellStyle name="Input 19" xfId="4113"/>
    <cellStyle name="Input 19 2" xfId="4473"/>
    <cellStyle name="Input 2" xfId="2423"/>
    <cellStyle name="Input 2 2" xfId="3683"/>
    <cellStyle name="Input 2 3" xfId="6718"/>
    <cellStyle name="Input 2 4" xfId="6924"/>
    <cellStyle name="Input 20" xfId="4093"/>
    <cellStyle name="Input 20 2" xfId="4466"/>
    <cellStyle name="Input 21" xfId="4107"/>
    <cellStyle name="Input 21 2" xfId="4471"/>
    <cellStyle name="Input 22" xfId="4096"/>
    <cellStyle name="Input 22 2" xfId="4467"/>
    <cellStyle name="Input 23" xfId="4109"/>
    <cellStyle name="Input 23 2" xfId="4472"/>
    <cellStyle name="Input 24" xfId="3781"/>
    <cellStyle name="Input 24 2" xfId="4450"/>
    <cellStyle name="Input 25" xfId="3777"/>
    <cellStyle name="Input 25 2" xfId="4449"/>
    <cellStyle name="Input 26" xfId="3783"/>
    <cellStyle name="Input 26 2" xfId="4451"/>
    <cellStyle name="Input 27" xfId="3682"/>
    <cellStyle name="Input 28" xfId="6717"/>
    <cellStyle name="Input 29" xfId="6923"/>
    <cellStyle name="Input 3" xfId="2424"/>
    <cellStyle name="Input 3 2" xfId="3684"/>
    <cellStyle name="Input 3 3" xfId="6719"/>
    <cellStyle name="Input 3 4" xfId="6925"/>
    <cellStyle name="Input 30" xfId="6683"/>
    <cellStyle name="Input 31" xfId="6921"/>
    <cellStyle name="Input 4" xfId="4022"/>
    <cellStyle name="Input 4 2" xfId="4453"/>
    <cellStyle name="Input 5" xfId="4151"/>
    <cellStyle name="Input 5 2" xfId="4485"/>
    <cellStyle name="Input 6" xfId="4138"/>
    <cellStyle name="Input 6 2" xfId="4479"/>
    <cellStyle name="Input 7" xfId="4152"/>
    <cellStyle name="Input 7 2" xfId="4486"/>
    <cellStyle name="Input 8" xfId="4139"/>
    <cellStyle name="Input 8 2" xfId="4480"/>
    <cellStyle name="Input 9" xfId="4150"/>
    <cellStyle name="Input 9 2" xfId="4484"/>
    <cellStyle name="Ledger 17 x 11 in" xfId="2425"/>
    <cellStyle name="Ledger 17 x 11 in 2" xfId="6720"/>
    <cellStyle name="Line" xfId="2426"/>
    <cellStyle name="Line 2" xfId="6721"/>
    <cellStyle name="Link Currency (0)" xfId="2427"/>
    <cellStyle name="Link Currency (2)" xfId="2428"/>
    <cellStyle name="Link Units (0)" xfId="2429"/>
    <cellStyle name="Link Units (1)" xfId="2430"/>
    <cellStyle name="Link Units (2)" xfId="2431"/>
    <cellStyle name="Linked Cell" xfId="2432" builtinId="24" customBuiltin="1"/>
    <cellStyle name="Linked Cell 2" xfId="2433"/>
    <cellStyle name="Linked Cell 2 2" xfId="6723"/>
    <cellStyle name="Linked Cell 3" xfId="2434"/>
    <cellStyle name="Linked Cell 3 2" xfId="6724"/>
    <cellStyle name="Linked Cell 4" xfId="4023"/>
    <cellStyle name="Linked Cell 5" xfId="6722"/>
    <cellStyle name="Millares [0]_Well Timing" xfId="2435"/>
    <cellStyle name="Millares_Well Timing" xfId="2436"/>
    <cellStyle name="Model" xfId="2437"/>
    <cellStyle name="Model 2" xfId="6725"/>
    <cellStyle name="Moneda [0]_Well Timing" xfId="2438"/>
    <cellStyle name="Moneda_Well Timing" xfId="2439"/>
    <cellStyle name="Monétaire [0]_TARIFFS DB" xfId="2440"/>
    <cellStyle name="Monétaire_TARIFFS DB" xfId="2441"/>
    <cellStyle name="n" xfId="2442"/>
    <cellStyle name="n 2" xfId="6726"/>
    <cellStyle name="Neutral" xfId="2443" builtinId="28" customBuiltin="1"/>
    <cellStyle name="Neutral 2" xfId="2444"/>
    <cellStyle name="Neutral 2 2" xfId="6728"/>
    <cellStyle name="Neutral 3" xfId="2445"/>
    <cellStyle name="Neutral 3 2" xfId="6729"/>
    <cellStyle name="Neutral 4" xfId="4024"/>
    <cellStyle name="Neutral 5" xfId="6727"/>
    <cellStyle name="New Times Roman" xfId="2446"/>
    <cellStyle name="New Times Roman 2" xfId="6730"/>
    <cellStyle name="no dec" xfId="2447"/>
    <cellStyle name="ÑONVÒ" xfId="2448"/>
    <cellStyle name="ÑONVÒ 2" xfId="6731"/>
    <cellStyle name="Normal" xfId="0" builtinId="0"/>
    <cellStyle name="Normal - Style1" xfId="2449"/>
    <cellStyle name="Normal - Style1 2" xfId="2450"/>
    <cellStyle name="Normal - Style1 2 2" xfId="2451"/>
    <cellStyle name="Normal - Style1 2 2 2" xfId="4370"/>
    <cellStyle name="Normal - Style1 2 2 3" xfId="4026"/>
    <cellStyle name="Normal - Style1 2 2 4" xfId="3686"/>
    <cellStyle name="Normal - Style1 2 2 5" xfId="6734"/>
    <cellStyle name="Normal - Style1 2 3" xfId="4369"/>
    <cellStyle name="Normal - Style1 2 4" xfId="4025"/>
    <cellStyle name="Normal - Style1 2 5" xfId="3685"/>
    <cellStyle name="Normal - Style1 2 6" xfId="6733"/>
    <cellStyle name="Normal - Style1 3" xfId="2452"/>
    <cellStyle name="Normal - Style1 3 2" xfId="4371"/>
    <cellStyle name="Normal - Style1 3 3" xfId="4027"/>
    <cellStyle name="Normal - Style1 3 4" xfId="3687"/>
    <cellStyle name="Normal - Style1 3 5" xfId="6735"/>
    <cellStyle name="Normal - Style1 4" xfId="2453"/>
    <cellStyle name="Normal - Style1 4 2" xfId="4372"/>
    <cellStyle name="Normal - Style1 4 3" xfId="4028"/>
    <cellStyle name="Normal - Style1 4 4" xfId="3688"/>
    <cellStyle name="Normal - Style1 4 5" xfId="6736"/>
    <cellStyle name="Normal - Style1 5" xfId="2454"/>
    <cellStyle name="Normal - Style1 5 2" xfId="4373"/>
    <cellStyle name="Normal - Style1 5 3" xfId="4029"/>
    <cellStyle name="Normal - Style1 5 4" xfId="3689"/>
    <cellStyle name="Normal - Style1 5 5" xfId="6737"/>
    <cellStyle name="Normal - Style1 6" xfId="6732"/>
    <cellStyle name="Normal - Style1_DM_NC2010_CC" xfId="2455"/>
    <cellStyle name="Normal - 유형1" xfId="2456"/>
    <cellStyle name="Normal - 유형1 2" xfId="6738"/>
    <cellStyle name="Normal 10" xfId="2457"/>
    <cellStyle name="Normal 10 2" xfId="2458"/>
    <cellStyle name="Normal 10 2 2" xfId="4375"/>
    <cellStyle name="Normal 10 2 3" xfId="4031"/>
    <cellStyle name="Normal 10 2 4" xfId="3691"/>
    <cellStyle name="Normal 10 2 5" xfId="6740"/>
    <cellStyle name="Normal 10 3" xfId="4374"/>
    <cellStyle name="Normal 10 4" xfId="4030"/>
    <cellStyle name="Normal 10 5" xfId="3690"/>
    <cellStyle name="Normal 10 6" xfId="6739"/>
    <cellStyle name="Normal 102 2" xfId="2459"/>
    <cellStyle name="Normal 102 2 2" xfId="6741"/>
    <cellStyle name="Normal 108" xfId="2460"/>
    <cellStyle name="Normal 108 2" xfId="6742"/>
    <cellStyle name="Normal 11" xfId="2461"/>
    <cellStyle name="Normal 11 2" xfId="4376"/>
    <cellStyle name="Normal 11 3" xfId="4032"/>
    <cellStyle name="Normal 11 4" xfId="3692"/>
    <cellStyle name="Normal 11 5" xfId="6743"/>
    <cellStyle name="Normal 12" xfId="2462"/>
    <cellStyle name="Normal 12 2" xfId="4377"/>
    <cellStyle name="Normal 12 3" xfId="4033"/>
    <cellStyle name="Normal 12 4" xfId="3693"/>
    <cellStyle name="Normal 12 5" xfId="6744"/>
    <cellStyle name="Normal 13" xfId="2463"/>
    <cellStyle name="Normal 13 2" xfId="4378"/>
    <cellStyle name="Normal 13 3" xfId="4034"/>
    <cellStyle name="Normal 13 4" xfId="3694"/>
    <cellStyle name="Normal 13 5" xfId="6745"/>
    <cellStyle name="Normal 14" xfId="3373"/>
    <cellStyle name="Normal 14 2" xfId="4432"/>
    <cellStyle name="Normal 14 3" xfId="4132"/>
    <cellStyle name="Normal 14 4" xfId="3761"/>
    <cellStyle name="Normal 14 5" xfId="6838"/>
    <cellStyle name="Normal 15" xfId="3375"/>
    <cellStyle name="Normal 15 2" xfId="3763"/>
    <cellStyle name="Normal 15 3" xfId="6839"/>
    <cellStyle name="Normal 16" xfId="3386"/>
    <cellStyle name="Normal 16 2" xfId="4162"/>
    <cellStyle name="Normal 17" xfId="3954"/>
    <cellStyle name="Normal 17 2" xfId="4307"/>
    <cellStyle name="Normal 18" xfId="4156"/>
    <cellStyle name="Normal 18 2" xfId="4435"/>
    <cellStyle name="Normal 19" xfId="3383"/>
    <cellStyle name="Normal 2" xfId="2464"/>
    <cellStyle name="Normal 2 10" xfId="2465"/>
    <cellStyle name="Normal 2 10 2" xfId="4379"/>
    <cellStyle name="Normal 2 10 3" xfId="4036"/>
    <cellStyle name="Normal 2 10 4" xfId="3695"/>
    <cellStyle name="Normal 2 10 5" xfId="6747"/>
    <cellStyle name="Normal 2 11" xfId="6746"/>
    <cellStyle name="Normal 2 2" xfId="2466"/>
    <cellStyle name="Normal 2 2 2" xfId="2467"/>
    <cellStyle name="Normal 2 2 2 2" xfId="4380"/>
    <cellStyle name="Normal 2 2 2 3" xfId="4037"/>
    <cellStyle name="Normal 2 2 2 4" xfId="3696"/>
    <cellStyle name="Normal 2 2 2 5" xfId="6749"/>
    <cellStyle name="Normal 2 2 3" xfId="3378"/>
    <cellStyle name="Normal 2 2 3 2" xfId="6841"/>
    <cellStyle name="Normal 2 2 4" xfId="3388"/>
    <cellStyle name="Normal 2 2 5" xfId="4159"/>
    <cellStyle name="Normal 2 2 6" xfId="3767"/>
    <cellStyle name="Normal 2 2 7" xfId="6748"/>
    <cellStyle name="Normal 2 3" xfId="2468"/>
    <cellStyle name="Normal 2 3 2" xfId="4381"/>
    <cellStyle name="Normal 2 3 3" xfId="4038"/>
    <cellStyle name="Normal 2 3 4" xfId="3697"/>
    <cellStyle name="Normal 2 3 5" xfId="6750"/>
    <cellStyle name="Normal 2 4" xfId="2469"/>
    <cellStyle name="Normal 2 4 2" xfId="4382"/>
    <cellStyle name="Normal 2 4 3" xfId="4039"/>
    <cellStyle name="Normal 2 4 4" xfId="3698"/>
    <cellStyle name="Normal 2 4 5" xfId="6751"/>
    <cellStyle name="Normal 2 5" xfId="2470"/>
    <cellStyle name="Normal 2 5 2" xfId="4383"/>
    <cellStyle name="Normal 2 5 3" xfId="4040"/>
    <cellStyle name="Normal 2 5 4" xfId="3699"/>
    <cellStyle name="Normal 2 5 5" xfId="6752"/>
    <cellStyle name="Normal 2 6" xfId="3377"/>
    <cellStyle name="Normal 2 6 2" xfId="6840"/>
    <cellStyle name="Normal 2 7" xfId="4035"/>
    <cellStyle name="Normal 2 8" xfId="4158"/>
    <cellStyle name="Normal 2 9" xfId="3766"/>
    <cellStyle name="Normal 2_PHan DVH" xfId="2471"/>
    <cellStyle name="Normal 20" xfId="4155"/>
    <cellStyle name="Normal 21" xfId="4136"/>
    <cellStyle name="Normal 22" xfId="4157"/>
    <cellStyle name="Normal 23" xfId="4154"/>
    <cellStyle name="Normal 24" xfId="4137"/>
    <cellStyle name="Normal 25" xfId="4153"/>
    <cellStyle name="Normal 26" xfId="3765"/>
    <cellStyle name="Normal 26 2" xfId="4092"/>
    <cellStyle name="Normal 27" xfId="4131"/>
    <cellStyle name="Normal 27 2" xfId="4110"/>
    <cellStyle name="Normal 28" xfId="4095"/>
    <cellStyle name="Normal 29" xfId="4108"/>
    <cellStyle name="Normal 3" xfId="2472"/>
    <cellStyle name="Normal 3 2" xfId="2473"/>
    <cellStyle name="Normal 3 2 2" xfId="2474"/>
    <cellStyle name="Normal 3 2 2 2" xfId="4384"/>
    <cellStyle name="Normal 3 2 2 3" xfId="4042"/>
    <cellStyle name="Normal 3 2 2 4" xfId="3700"/>
    <cellStyle name="Normal 3 2 2 5" xfId="6755"/>
    <cellStyle name="Normal 3 2 3" xfId="2475"/>
    <cellStyle name="Normal 3 2 3 2" xfId="4385"/>
    <cellStyle name="Normal 3 2 3 3" xfId="4043"/>
    <cellStyle name="Normal 3 2 3 4" xfId="3701"/>
    <cellStyle name="Normal 3 2 3 5" xfId="6756"/>
    <cellStyle name="Normal 3 2 4" xfId="6754"/>
    <cellStyle name="Normal 3 26" xfId="2476"/>
    <cellStyle name="Normal 3 26 2" xfId="4386"/>
    <cellStyle name="Normal 3 26 3" xfId="4044"/>
    <cellStyle name="Normal 3 26 4" xfId="3702"/>
    <cellStyle name="Normal 3 26 5" xfId="6757"/>
    <cellStyle name="Normal 3 3" xfId="2477"/>
    <cellStyle name="Normal 3 3 2" xfId="2478"/>
    <cellStyle name="Normal 3 3 2 2" xfId="4387"/>
    <cellStyle name="Normal 3 3 2 3" xfId="4045"/>
    <cellStyle name="Normal 3 3 2 4" xfId="3703"/>
    <cellStyle name="Normal 3 3 2 5" xfId="6759"/>
    <cellStyle name="Normal 3 3 3" xfId="2479"/>
    <cellStyle name="Normal 3 3 3 2" xfId="4388"/>
    <cellStyle name="Normal 3 3 3 3" xfId="4046"/>
    <cellStyle name="Normal 3 3 3 4" xfId="3704"/>
    <cellStyle name="Normal 3 3 3 5" xfId="6760"/>
    <cellStyle name="Normal 3 3 4" xfId="6758"/>
    <cellStyle name="Normal 3 4" xfId="4041"/>
    <cellStyle name="Normal 3 5" xfId="4161"/>
    <cellStyle name="Normal 3 6" xfId="3769"/>
    <cellStyle name="Normal 3 7" xfId="6753"/>
    <cellStyle name="Normal 30" xfId="4097"/>
    <cellStyle name="Normal 31" xfId="4443"/>
    <cellStyle name="Normal 32" xfId="4088"/>
    <cellStyle name="Normal 33" xfId="4106"/>
    <cellStyle name="Normal 34" xfId="4089"/>
    <cellStyle name="Normal 35" xfId="4104"/>
    <cellStyle name="Normal 36" xfId="4099"/>
    <cellStyle name="Normal 37" xfId="2480"/>
    <cellStyle name="Normal 37 2" xfId="4389"/>
    <cellStyle name="Normal 37 3" xfId="4047"/>
    <cellStyle name="Normal 37 4" xfId="3705"/>
    <cellStyle name="Normal 37 5" xfId="6761"/>
    <cellStyle name="Normal 38" xfId="2481"/>
    <cellStyle name="Normal 38 2" xfId="4390"/>
    <cellStyle name="Normal 38 3" xfId="4048"/>
    <cellStyle name="Normal 38 4" xfId="3706"/>
    <cellStyle name="Normal 38 5" xfId="6762"/>
    <cellStyle name="Normal 39" xfId="2482"/>
    <cellStyle name="Normal 39 2" xfId="4391"/>
    <cellStyle name="Normal 39 3" xfId="4049"/>
    <cellStyle name="Normal 39 4" xfId="3707"/>
    <cellStyle name="Normal 39 5" xfId="6763"/>
    <cellStyle name="Normal 4" xfId="2483"/>
    <cellStyle name="Normal 4 2" xfId="2484"/>
    <cellStyle name="Normal 4 2 2" xfId="6765"/>
    <cellStyle name="Normal 4 3" xfId="2485"/>
    <cellStyle name="Normal 4 3 2" xfId="6766"/>
    <cellStyle name="Normal 4 4" xfId="2486"/>
    <cellStyle name="Normal 4 4 2" xfId="4392"/>
    <cellStyle name="Normal 4 4 3" xfId="4050"/>
    <cellStyle name="Normal 4 4 4" xfId="3708"/>
    <cellStyle name="Normal 4 4 5" xfId="6767"/>
    <cellStyle name="Normal 4 5" xfId="2487"/>
    <cellStyle name="Normal 4 5 2" xfId="4393"/>
    <cellStyle name="Normal 4 5 3" xfId="4051"/>
    <cellStyle name="Normal 4 5 4" xfId="3709"/>
    <cellStyle name="Normal 4 5 5" xfId="6768"/>
    <cellStyle name="Normal 4 6" xfId="6764"/>
    <cellStyle name="Normal 4_DM_NC2010_CC" xfId="2488"/>
    <cellStyle name="Normal 40" xfId="2489"/>
    <cellStyle name="Normal 40 2" xfId="4394"/>
    <cellStyle name="Normal 40 3" xfId="4052"/>
    <cellStyle name="Normal 40 4" xfId="3710"/>
    <cellStyle name="Normal 40 5" xfId="6769"/>
    <cellStyle name="Normal 41" xfId="2490"/>
    <cellStyle name="Normal 41 2" xfId="4395"/>
    <cellStyle name="Normal 41 3" xfId="4053"/>
    <cellStyle name="Normal 41 4" xfId="3711"/>
    <cellStyle name="Normal 41 5" xfId="6770"/>
    <cellStyle name="Normal 42" xfId="2491"/>
    <cellStyle name="Normal 42 2" xfId="4396"/>
    <cellStyle name="Normal 42 3" xfId="4054"/>
    <cellStyle name="Normal 42 4" xfId="3712"/>
    <cellStyle name="Normal 42 5" xfId="6771"/>
    <cellStyle name="Normal 43" xfId="2492"/>
    <cellStyle name="Normal 43 2" xfId="4397"/>
    <cellStyle name="Normal 43 3" xfId="4055"/>
    <cellStyle name="Normal 43 4" xfId="3713"/>
    <cellStyle name="Normal 43 5" xfId="6772"/>
    <cellStyle name="Normal 44" xfId="2493"/>
    <cellStyle name="Normal 44 2" xfId="4398"/>
    <cellStyle name="Normal 44 3" xfId="4056"/>
    <cellStyle name="Normal 44 4" xfId="3714"/>
    <cellStyle name="Normal 44 5" xfId="6773"/>
    <cellStyle name="Normal 45" xfId="2494"/>
    <cellStyle name="Normal 45 2" xfId="4399"/>
    <cellStyle name="Normal 45 3" xfId="4057"/>
    <cellStyle name="Normal 45 4" xfId="3715"/>
    <cellStyle name="Normal 45 5" xfId="6774"/>
    <cellStyle name="Normal 46" xfId="4439"/>
    <cellStyle name="Normal 46 2" xfId="3779"/>
    <cellStyle name="Normal 47" xfId="4087"/>
    <cellStyle name="Normal 47 2" xfId="4445"/>
    <cellStyle name="Normal 48" xfId="4437"/>
    <cellStyle name="Normal 48 2" xfId="3780"/>
    <cellStyle name="Normal 49" xfId="4085"/>
    <cellStyle name="Normal 5" xfId="2495"/>
    <cellStyle name="Normal 5 2" xfId="6775"/>
    <cellStyle name="Normal 50" xfId="3786"/>
    <cellStyle name="Normal 51" xfId="3953"/>
    <cellStyle name="Normal 52" xfId="3389"/>
    <cellStyle name="Normal 53" xfId="3760"/>
    <cellStyle name="Normal 54" xfId="4497"/>
    <cellStyle name="Normal 55" xfId="6829"/>
    <cellStyle name="Normal 56" xfId="6955"/>
    <cellStyle name="Normal 57" xfId="6961"/>
    <cellStyle name="Normal 6" xfId="2496"/>
    <cellStyle name="Normal 6 2" xfId="3379"/>
    <cellStyle name="Normal 6 2 2" xfId="4434"/>
    <cellStyle name="Normal 6 2 3" xfId="4134"/>
    <cellStyle name="Normal 6 2 4" xfId="6842"/>
    <cellStyle name="Normal 6 3" xfId="6776"/>
    <cellStyle name="Normal 7" xfId="2497"/>
    <cellStyle name="Normal 7 2" xfId="4400"/>
    <cellStyle name="Normal 7 3" xfId="4058"/>
    <cellStyle name="Normal 7 4" xfId="3716"/>
    <cellStyle name="Normal 7 5" xfId="6777"/>
    <cellStyle name="Normal 8" xfId="2498"/>
    <cellStyle name="Normal 8 2" xfId="4401"/>
    <cellStyle name="Normal 8 3" xfId="4059"/>
    <cellStyle name="Normal 8 4" xfId="3717"/>
    <cellStyle name="Normal 8 5" xfId="6778"/>
    <cellStyle name="Normal 9" xfId="2499"/>
    <cellStyle name="Normal 9 2" xfId="4402"/>
    <cellStyle name="Normal 9 3" xfId="4060"/>
    <cellStyle name="Normal 9 4" xfId="3718"/>
    <cellStyle name="Normal 9 5" xfId="6779"/>
    <cellStyle name="Normal_bieuDH" xfId="2500"/>
    <cellStyle name="Normal_THop_Tinh(HaNoi)" xfId="2501"/>
    <cellStyle name="Note" xfId="2502" builtinId="10" customBuiltin="1"/>
    <cellStyle name="Note 10" xfId="6780"/>
    <cellStyle name="Note 11" xfId="6926"/>
    <cellStyle name="Note 2" xfId="2503"/>
    <cellStyle name="Note 2 2" xfId="2504"/>
    <cellStyle name="Note 2 2 2" xfId="4404"/>
    <cellStyle name="Note 2 2 2 2" xfId="4488"/>
    <cellStyle name="Note 2 2 3" xfId="4063"/>
    <cellStyle name="Note 2 2 3 2" xfId="4456"/>
    <cellStyle name="Note 2 2 4" xfId="3721"/>
    <cellStyle name="Note 2 2 5" xfId="3399"/>
    <cellStyle name="Note 2 2 6" xfId="6782"/>
    <cellStyle name="Note 2 2 7" xfId="6928"/>
    <cellStyle name="Note 2 3" xfId="2505"/>
    <cellStyle name="Note 2 3 2" xfId="4405"/>
    <cellStyle name="Note 2 3 2 2" xfId="4489"/>
    <cellStyle name="Note 2 3 3" xfId="4064"/>
    <cellStyle name="Note 2 3 3 2" xfId="4457"/>
    <cellStyle name="Note 2 3 4" xfId="3722"/>
    <cellStyle name="Note 2 3 5" xfId="3398"/>
    <cellStyle name="Note 2 3 6" xfId="6783"/>
    <cellStyle name="Note 2 3 7" xfId="6929"/>
    <cellStyle name="Note 2 4" xfId="4403"/>
    <cellStyle name="Note 2 4 2" xfId="4487"/>
    <cellStyle name="Note 2 5" xfId="4062"/>
    <cellStyle name="Note 2 5 2" xfId="4455"/>
    <cellStyle name="Note 2 6" xfId="3720"/>
    <cellStyle name="Note 2 7" xfId="3400"/>
    <cellStyle name="Note 2 8" xfId="6781"/>
    <cellStyle name="Note 2 9" xfId="6927"/>
    <cellStyle name="Note 2_PHan DVH" xfId="2506"/>
    <cellStyle name="Note 3" xfId="2507"/>
    <cellStyle name="Note 3 2" xfId="4406"/>
    <cellStyle name="Note 3 2 2" xfId="4490"/>
    <cellStyle name="Note 3 3" xfId="4065"/>
    <cellStyle name="Note 3 3 2" xfId="4458"/>
    <cellStyle name="Note 3 4" xfId="3723"/>
    <cellStyle name="Note 3 5" xfId="3397"/>
    <cellStyle name="Note 3 6" xfId="6784"/>
    <cellStyle name="Note 3 7" xfId="6930"/>
    <cellStyle name="Note 4" xfId="2508"/>
    <cellStyle name="Note 4 2" xfId="4407"/>
    <cellStyle name="Note 4 2 2" xfId="4491"/>
    <cellStyle name="Note 4 3" xfId="4066"/>
    <cellStyle name="Note 4 3 2" xfId="4459"/>
    <cellStyle name="Note 4 4" xfId="3724"/>
    <cellStyle name="Note 4 5" xfId="3396"/>
    <cellStyle name="Note 4 6" xfId="6785"/>
    <cellStyle name="Note 4 7" xfId="6931"/>
    <cellStyle name="Note 5" xfId="2509"/>
    <cellStyle name="Note 5 2" xfId="2510"/>
    <cellStyle name="Note 5 2 2" xfId="4408"/>
    <cellStyle name="Note 5 2 2 2" xfId="4492"/>
    <cellStyle name="Note 5 2 3" xfId="4067"/>
    <cellStyle name="Note 5 2 3 2" xfId="4460"/>
    <cellStyle name="Note 5 2 4" xfId="3726"/>
    <cellStyle name="Note 5 2 5" xfId="3395"/>
    <cellStyle name="Note 5 2 6" xfId="6787"/>
    <cellStyle name="Note 5 2 7" xfId="6933"/>
    <cellStyle name="Note 5 3" xfId="2511"/>
    <cellStyle name="Note 5 3 2" xfId="4409"/>
    <cellStyle name="Note 5 3 2 2" xfId="4493"/>
    <cellStyle name="Note 5 3 3" xfId="4068"/>
    <cellStyle name="Note 5 3 3 2" xfId="4461"/>
    <cellStyle name="Note 5 3 4" xfId="3727"/>
    <cellStyle name="Note 5 3 5" xfId="3394"/>
    <cellStyle name="Note 5 3 6" xfId="6788"/>
    <cellStyle name="Note 5 3 7" xfId="6934"/>
    <cellStyle name="Note 5 4" xfId="3725"/>
    <cellStyle name="Note 5 5" xfId="6786"/>
    <cellStyle name="Note 5 6" xfId="6932"/>
    <cellStyle name="Note 6" xfId="2512"/>
    <cellStyle name="Note 6 2" xfId="4410"/>
    <cellStyle name="Note 6 2 2" xfId="4494"/>
    <cellStyle name="Note 6 3" xfId="4069"/>
    <cellStyle name="Note 6 3 2" xfId="4462"/>
    <cellStyle name="Note 6 4" xfId="3728"/>
    <cellStyle name="Note 6 5" xfId="3393"/>
    <cellStyle name="Note 6 6" xfId="6789"/>
    <cellStyle name="Note 6 7" xfId="6935"/>
    <cellStyle name="Note 7" xfId="2513"/>
    <cellStyle name="Note 7 2" xfId="4411"/>
    <cellStyle name="Note 7 2 2" xfId="4495"/>
    <cellStyle name="Note 7 3" xfId="4070"/>
    <cellStyle name="Note 7 3 2" xfId="4463"/>
    <cellStyle name="Note 7 4" xfId="3729"/>
    <cellStyle name="Note 7 5" xfId="3392"/>
    <cellStyle name="Note 7 6" xfId="6790"/>
    <cellStyle name="Note 7 7" xfId="6936"/>
    <cellStyle name="Note 8" xfId="4061"/>
    <cellStyle name="Note 8 2" xfId="4454"/>
    <cellStyle name="Note 9" xfId="3719"/>
    <cellStyle name="oft Excel]_x000d__x000a_Comment=open=/f ‚ðw’è‚·‚é‚ÆAƒ†[ƒU[’è‹`ŠÖ”‚ðŠÖ”“\‚è•t‚¯‚Ìˆê——‚É“o˜^‚·‚é‚±‚Æ‚ª‚Å‚«‚Ü‚·B_x000d__x000a_Maximized" xfId="2514"/>
    <cellStyle name="oft Excel]_x000d__x000a_Comment=open=/f ‚ðw’è‚·‚é‚ÆAƒ†[ƒU[’è‹`ŠÖ”‚ðŠÖ”“\‚è•t‚¯‚Ìˆê——‚É“o˜^‚·‚é‚±‚Æ‚ª‚Å‚«‚Ü‚·B_x000d__x000a_Maximized 2" xfId="2515"/>
    <cellStyle name="oft Excel]_x000d__x000a_Comment=open=/f ‚ðw’è‚·‚é‚ÆAƒ†[ƒU[’è‹`ŠÖ”‚ðŠÖ”“\‚è•t‚¯‚Ìˆê——‚É“o˜^‚·‚é‚±‚Æ‚ª‚Å‚«‚Ü‚·B_x000d__x000a_Maximized 2 2" xfId="6792"/>
    <cellStyle name="oft Excel]_x000d__x000a_Comment=open=/f ‚ðw’è‚·‚é‚ÆAƒ†[ƒU[’è‹`ŠÖ”‚ðŠÖ”“\‚è•t‚¯‚Ìˆê——‚É“o˜^‚·‚é‚±‚Æ‚ª‚Å‚«‚Ü‚·B_x000d__x000a_Maximized 3" xfId="2516"/>
    <cellStyle name="oft Excel]_x000d__x000a_Comment=open=/f ‚ðw’è‚·‚é‚ÆAƒ†[ƒU[’è‹`ŠÖ”‚ðŠÖ”“\‚è•t‚¯‚Ìˆê——‚É“o˜^‚·‚é‚±‚Æ‚ª‚Å‚«‚Ü‚·B_x000d__x000a_Maximized 3 2" xfId="6793"/>
    <cellStyle name="oft Excel]_x000d__x000a_Comment=open=/f ‚ðw’è‚·‚é‚ÆAƒ†[ƒU[’è‹`ŠÖ”‚ðŠÖ”“\‚è•t‚¯‚Ìˆê——‚É“o˜^‚·‚é‚±‚Æ‚ª‚Å‚«‚Ü‚·B_x000d__x000a_Maximized 4" xfId="2517"/>
    <cellStyle name="oft Excel]_x000d__x000a_Comment=open=/f ‚ðw’è‚·‚é‚ÆAƒ†[ƒU[’è‹`ŠÖ”‚ðŠÖ”“\‚è•t‚¯‚Ìˆê——‚É“o˜^‚·‚é‚±‚Æ‚ª‚Å‚«‚Ü‚·B_x000d__x000a_Maximized 4 2" xfId="6794"/>
    <cellStyle name="oft Excel]_x000d__x000a_Comment=open=/f ‚ðw’è‚·‚é‚ÆAƒ†[ƒU[’è‹`ŠÖ”‚ðŠÖ”“\‚è•t‚¯‚Ìˆê——‚É“o˜^‚·‚é‚±‚Æ‚ª‚Å‚«‚Ü‚·B_x000d__x000a_Maximized 5" xfId="6791"/>
    <cellStyle name="oft Excel]_x000d__x000a_Comment=open=/f ‚ðw’è‚·‚é‚ÆAƒ†[ƒU[’è‹`ŠÖ”‚ðŠÖ”“\‚è•t‚¯‚Ìˆê——‚É“o˜^‚·‚é‚±‚Æ‚ª‚Å‚«‚Ü‚·B_x000d__x000a_Maximized_Bieutinh_suasauguigopy" xfId="2518"/>
    <cellStyle name="omma [0]_Mktg Prog" xfId="2519"/>
    <cellStyle name="ormal_Sheet1_1" xfId="2520"/>
    <cellStyle name="Output" xfId="2521" builtinId="21" customBuiltin="1"/>
    <cellStyle name="Output 2" xfId="2522"/>
    <cellStyle name="Output 2 2" xfId="3731"/>
    <cellStyle name="Output 2 3" xfId="6796"/>
    <cellStyle name="Output 2 4" xfId="6938"/>
    <cellStyle name="Output 3" xfId="2523"/>
    <cellStyle name="Output 3 2" xfId="3732"/>
    <cellStyle name="Output 3 3" xfId="6797"/>
    <cellStyle name="Output 3 4" xfId="6939"/>
    <cellStyle name="Output 4" xfId="4071"/>
    <cellStyle name="Output 4 2" xfId="4464"/>
    <cellStyle name="Output 5" xfId="3730"/>
    <cellStyle name="Output 6" xfId="6795"/>
    <cellStyle name="Output 7" xfId="6937"/>
    <cellStyle name="paint" xfId="2524"/>
    <cellStyle name="paint 2" xfId="6798"/>
    <cellStyle name="Percent" xfId="3382" builtinId="5"/>
    <cellStyle name="Percent [0]" xfId="2525"/>
    <cellStyle name="Percent [0] 2" xfId="2526"/>
    <cellStyle name="Percent [0] 2 2" xfId="4412"/>
    <cellStyle name="Percent [0] 2 3" xfId="4072"/>
    <cellStyle name="Percent [0] 2 4" xfId="3733"/>
    <cellStyle name="Percent [0] 3" xfId="2527"/>
    <cellStyle name="Percent [0] 3 2" xfId="4413"/>
    <cellStyle name="Percent [0] 3 3" xfId="4073"/>
    <cellStyle name="Percent [0] 3 4" xfId="3734"/>
    <cellStyle name="Percent [0] 4" xfId="2528"/>
    <cellStyle name="Percent [0] 4 2" xfId="4414"/>
    <cellStyle name="Percent [0] 4 3" xfId="4074"/>
    <cellStyle name="Percent [0] 4 4" xfId="3735"/>
    <cellStyle name="Percent [0] 5" xfId="2529"/>
    <cellStyle name="Percent [0] 5 2" xfId="4415"/>
    <cellStyle name="Percent [0] 5 3" xfId="4075"/>
    <cellStyle name="Percent [0] 5 4" xfId="3736"/>
    <cellStyle name="Percent [00]" xfId="2530"/>
    <cellStyle name="Percent [00] 2" xfId="2531"/>
    <cellStyle name="Percent [00] 2 2" xfId="4416"/>
    <cellStyle name="Percent [00] 2 3" xfId="4076"/>
    <cellStyle name="Percent [00] 2 4" xfId="3737"/>
    <cellStyle name="Percent [00] 3" xfId="2532"/>
    <cellStyle name="Percent [00] 3 2" xfId="4417"/>
    <cellStyle name="Percent [00] 3 3" xfId="4077"/>
    <cellStyle name="Percent [00] 3 4" xfId="3738"/>
    <cellStyle name="Percent [00] 4" xfId="2533"/>
    <cellStyle name="Percent [00] 4 2" xfId="4418"/>
    <cellStyle name="Percent [00] 4 3" xfId="4078"/>
    <cellStyle name="Percent [00] 4 4" xfId="3739"/>
    <cellStyle name="Percent [00] 5" xfId="2534"/>
    <cellStyle name="Percent [00] 5 2" xfId="4419"/>
    <cellStyle name="Percent [00] 5 3" xfId="4079"/>
    <cellStyle name="Percent [00] 5 4" xfId="3740"/>
    <cellStyle name="Percent [2]" xfId="2535"/>
    <cellStyle name="Percent [2] 2" xfId="2536"/>
    <cellStyle name="Percent [2] 2 2" xfId="4420"/>
    <cellStyle name="Percent [2] 2 3" xfId="4080"/>
    <cellStyle name="Percent [2] 2 4" xfId="3741"/>
    <cellStyle name="Percent [2] 3" xfId="2537"/>
    <cellStyle name="Percent [2] 3 2" xfId="4421"/>
    <cellStyle name="Percent [2] 3 3" xfId="4081"/>
    <cellStyle name="Percent [2] 3 4" xfId="3742"/>
    <cellStyle name="Percent [2] 4" xfId="2538"/>
    <cellStyle name="Percent [2] 4 2" xfId="4422"/>
    <cellStyle name="Percent [2] 4 3" xfId="4082"/>
    <cellStyle name="Percent [2] 4 4" xfId="3743"/>
    <cellStyle name="Percent [2] 5" xfId="2539"/>
    <cellStyle name="Percent [2] 5 2" xfId="4423"/>
    <cellStyle name="Percent [2] 5 3" xfId="4083"/>
    <cellStyle name="Percent [2] 5 4" xfId="3744"/>
    <cellStyle name="Percent 2" xfId="3380"/>
    <cellStyle name="PrePop Currency (0)" xfId="2540"/>
    <cellStyle name="PrePop Currency (2)" xfId="2541"/>
    <cellStyle name="PrePop Units (0)" xfId="2542"/>
    <cellStyle name="PrePop Units (1)" xfId="2543"/>
    <cellStyle name="PrePop Units (2)" xfId="2544"/>
    <cellStyle name="pricing" xfId="2545"/>
    <cellStyle name="pricing 2" xfId="6799"/>
    <cellStyle name="PSChar" xfId="2546"/>
    <cellStyle name="PSChar 2" xfId="6800"/>
    <cellStyle name="PSHeading" xfId="2547"/>
    <cellStyle name="PSHeading 2" xfId="6801"/>
    <cellStyle name="Standard_Anpassen der Amortisation" xfId="2548"/>
    <cellStyle name="Style 1" xfId="2549"/>
    <cellStyle name="Style 1 2" xfId="6802"/>
    <cellStyle name="subhead" xfId="2550"/>
    <cellStyle name="subhead 2" xfId="6803"/>
    <cellStyle name="T" xfId="2551"/>
    <cellStyle name="T 2" xfId="2552"/>
    <cellStyle name="T 3" xfId="2553"/>
    <cellStyle name="T 4" xfId="2554"/>
    <cellStyle name="T_Bao cao kttb milk yomilkYAO-mien bac" xfId="2555"/>
    <cellStyle name="T_Bao cao kttb milk yomilkYAO-mien bac 2" xfId="2556"/>
    <cellStyle name="T_Bao cao kttb milk yomilkYAO-mien bac 2_PHan DVH" xfId="2557"/>
    <cellStyle name="T_Bao cao kttb milk yomilkYAO-mien bac 3" xfId="2558"/>
    <cellStyle name="T_Bao cao kttb milk yomilkYAO-mien bac 3_PHan DVH" xfId="2559"/>
    <cellStyle name="T_Bao cao kttb milk yomilkYAO-mien bac 4" xfId="2560"/>
    <cellStyle name="T_Bao cao kttb milk yomilkYAO-mien bac 4_PHan DVH" xfId="2561"/>
    <cellStyle name="T_Bao cao kttb milk yomilkYAO-mien bac_Bieutinh_suasauguigopy" xfId="2562"/>
    <cellStyle name="T_Bao cao kttb milk yomilkYAO-mien bac_DCQH_tinh_sua" xfId="2563"/>
    <cellStyle name="T_Bao cao kttb milk yomilkYAO-mien bac_DCQH_tinh_sua 2" xfId="2564"/>
    <cellStyle name="T_Bao cao kttb milk yomilkYAO-mien bac_DCQH_tinh_sua 2_PHan DVH" xfId="2565"/>
    <cellStyle name="T_Bao cao kttb milk yomilkYAO-mien bac_DCQH_tinh_sua 3" xfId="2566"/>
    <cellStyle name="T_Bao cao kttb milk yomilkYAO-mien bac_DCQH_tinh_sua 3_PHan DVH" xfId="2567"/>
    <cellStyle name="T_Bao cao kttb milk yomilkYAO-mien bac_DCQH_tinh_sua 4" xfId="2568"/>
    <cellStyle name="T_Bao cao kttb milk yomilkYAO-mien bac_DCQH_tinh_sua 4_PHan DVH" xfId="2569"/>
    <cellStyle name="T_Bao cao kttb milk yomilkYAO-mien bac_DCQH_tinh_sua_Bieutinh_suasauguigopy" xfId="2570"/>
    <cellStyle name="T_Bao cao kttb milk yomilkYAO-mien bac_DCQH_tinh_sua_DM" xfId="2571"/>
    <cellStyle name="T_Bao cao kttb milk yomilkYAO-mien bac_DCQH_tinh_sua_DM_NC2010_CC" xfId="2572"/>
    <cellStyle name="T_Bao cao kttb milk yomilkYAO-mien bac_DCQH_tinh_sua_DM_NC2010_CC_PHan DVH" xfId="2573"/>
    <cellStyle name="T_Bao cao kttb milk yomilkYAO-mien bac_DCQH_tinh_sua_PHan DVH" xfId="2574"/>
    <cellStyle name="T_Bao cao kttb milk yomilkYAO-mien bac_DCQH_tinh_sua_THTHQH" xfId="2575"/>
    <cellStyle name="T_Bao cao kttb milk yomilkYAO-mien bac_DCQH_tinh_sua_THTHQH_PHan DVH" xfId="2576"/>
    <cellStyle name="T_Bao cao kttb milk yomilkYAO-mien bac_DCQH_tinh_sua_Thu_ChiGiang" xfId="2577"/>
    <cellStyle name="T_Bao cao kttb milk yomilkYAO-mien bac_DM" xfId="2578"/>
    <cellStyle name="T_Bao cao kttb milk yomilkYAO-mien bac_DM_NC2010" xfId="2579"/>
    <cellStyle name="T_Bao cao kttb milk yomilkYAO-mien bac_DM_NC2010 2" xfId="2580"/>
    <cellStyle name="T_Bao cao kttb milk yomilkYAO-mien bac_DM_NC2010 2_PHan DVH" xfId="2581"/>
    <cellStyle name="T_Bao cao kttb milk yomilkYAO-mien bac_DM_NC2010 3" xfId="2582"/>
    <cellStyle name="T_Bao cao kttb milk yomilkYAO-mien bac_DM_NC2010 3_PHan DVH" xfId="2583"/>
    <cellStyle name="T_Bao cao kttb milk yomilkYAO-mien bac_DM_NC2010 4" xfId="2584"/>
    <cellStyle name="T_Bao cao kttb milk yomilkYAO-mien bac_DM_NC2010 4_PHan DVH" xfId="2585"/>
    <cellStyle name="T_Bao cao kttb milk yomilkYAO-mien bac_DM_NC2010_Bieutinh_suasauguigopy" xfId="2586"/>
    <cellStyle name="T_Bao cao kttb milk yomilkYAO-mien bac_DM_NC2010_CC" xfId="2587"/>
    <cellStyle name="T_Bao cao kttb milk yomilkYAO-mien bac_DM_NC2010_CC_PHan DVH" xfId="2588"/>
    <cellStyle name="T_Bao cao kttb milk yomilkYAO-mien bac_DM_NC2010_DM" xfId="2589"/>
    <cellStyle name="T_Bao cao kttb milk yomilkYAO-mien bac_DM_NC2010_DM_NC2010_CC" xfId="2590"/>
    <cellStyle name="T_Bao cao kttb milk yomilkYAO-mien bac_DM_NC2010_DM_NC2010_CC_PHan DVH" xfId="2591"/>
    <cellStyle name="T_Bao cao kttb milk yomilkYAO-mien bac_DM_NC2010_PHan DVH" xfId="2592"/>
    <cellStyle name="T_Bao cao kttb milk yomilkYAO-mien bac_DM_NC2010_THTHQH" xfId="2593"/>
    <cellStyle name="T_Bao cao kttb milk yomilkYAO-mien bac_DM_NC2010_THTHQH_PHan DVH" xfId="2594"/>
    <cellStyle name="T_Bao cao kttb milk yomilkYAO-mien bac_DM_NC2010_Thu_ChiGiang" xfId="2595"/>
    <cellStyle name="T_Bao cao kttb milk yomilkYAO-mien bac_DM_nhu caumoi" xfId="2596"/>
    <cellStyle name="T_Bao cao kttb milk yomilkYAO-mien bac_DM_nhu caumoi 2" xfId="2597"/>
    <cellStyle name="T_Bao cao kttb milk yomilkYAO-mien bac_DM_nhu caumoi 2_PHan DVH" xfId="2598"/>
    <cellStyle name="T_Bao cao kttb milk yomilkYAO-mien bac_DM_nhu caumoi 3" xfId="2599"/>
    <cellStyle name="T_Bao cao kttb milk yomilkYAO-mien bac_DM_nhu caumoi 3_PHan DVH" xfId="2600"/>
    <cellStyle name="T_Bao cao kttb milk yomilkYAO-mien bac_DM_nhu caumoi 4" xfId="2601"/>
    <cellStyle name="T_Bao cao kttb milk yomilkYAO-mien bac_DM_nhu caumoi 4_PHan DVH" xfId="2602"/>
    <cellStyle name="T_Bao cao kttb milk yomilkYAO-mien bac_DM_nhu caumoi_Bieutinh_suasauguigopy" xfId="2603"/>
    <cellStyle name="T_Bao cao kttb milk yomilkYAO-mien bac_DM_nhu caumoi_DM" xfId="2604"/>
    <cellStyle name="T_Bao cao kttb milk yomilkYAO-mien bac_DM_nhu caumoi_DM_NC2010_CC" xfId="2605"/>
    <cellStyle name="T_Bao cao kttb milk yomilkYAO-mien bac_DM_nhu caumoi_DM_NC2010_CC_PHan DVH" xfId="2606"/>
    <cellStyle name="T_Bao cao kttb milk yomilkYAO-mien bac_DM_nhu caumoi_PHan DVH" xfId="2607"/>
    <cellStyle name="T_Bao cao kttb milk yomilkYAO-mien bac_DM_nhu caumoi_THTHQH" xfId="2608"/>
    <cellStyle name="T_Bao cao kttb milk yomilkYAO-mien bac_DM_nhu caumoi_THTHQH_PHan DVH" xfId="2609"/>
    <cellStyle name="T_Bao cao kttb milk yomilkYAO-mien bac_DM_nhu caumoi_Thu_ChiGiang" xfId="2610"/>
    <cellStyle name="T_Bao cao kttb milk yomilkYAO-mien bac_PHan DVH" xfId="2611"/>
    <cellStyle name="T_Bao cao kttb milk yomilkYAO-mien bac_QH_tinh_hong" xfId="2612"/>
    <cellStyle name="T_Bao cao kttb milk yomilkYAO-mien bac_QH_tinh_hong 2" xfId="2613"/>
    <cellStyle name="T_Bao cao kttb milk yomilkYAO-mien bac_QH_tinh_hong 2_PHan DVH" xfId="2614"/>
    <cellStyle name="T_Bao cao kttb milk yomilkYAO-mien bac_QH_tinh_hong 3" xfId="2615"/>
    <cellStyle name="T_Bao cao kttb milk yomilkYAO-mien bac_QH_tinh_hong 3_PHan DVH" xfId="2616"/>
    <cellStyle name="T_Bao cao kttb milk yomilkYAO-mien bac_QH_tinh_hong 4" xfId="2617"/>
    <cellStyle name="T_Bao cao kttb milk yomilkYAO-mien bac_QH_tinh_hong 4_PHan DVH" xfId="2618"/>
    <cellStyle name="T_Bao cao kttb milk yomilkYAO-mien bac_QH_tinh_hong_Bieutinh_suasauguigopy" xfId="2619"/>
    <cellStyle name="T_Bao cao kttb milk yomilkYAO-mien bac_QH_tinh_hong_DM" xfId="2620"/>
    <cellStyle name="T_Bao cao kttb milk yomilkYAO-mien bac_QH_tinh_hong_DM_NC2010_CC" xfId="2621"/>
    <cellStyle name="T_Bao cao kttb milk yomilkYAO-mien bac_QH_tinh_hong_DM_NC2010_CC_PHan DVH" xfId="2622"/>
    <cellStyle name="T_Bao cao kttb milk yomilkYAO-mien bac_QH_tinh_hong_PHan DVH" xfId="2623"/>
    <cellStyle name="T_Bao cao kttb milk yomilkYAO-mien bac_QH_tinh_hong_THTHQH" xfId="2624"/>
    <cellStyle name="T_Bao cao kttb milk yomilkYAO-mien bac_QH_tinh_hong_THTHQH_PHan DVH" xfId="2625"/>
    <cellStyle name="T_Bao cao kttb milk yomilkYAO-mien bac_QH_tinh_hong_Thu_ChiGiang" xfId="2626"/>
    <cellStyle name="T_Bao cao kttb milk yomilkYAO-mien bac_THTHQH" xfId="2627"/>
    <cellStyle name="T_Bao cao kttb milk yomilkYAO-mien bac_THTHQH_PHan DVH" xfId="2628"/>
    <cellStyle name="T_Bao cao kttb milk yomilkYAO-mien bac_Thu_ChiGiang" xfId="2629"/>
    <cellStyle name="T_Bao cao kttb milk yomilkYAO-mien bac_Tinh hinh thuc hien QH" xfId="2630"/>
    <cellStyle name="T_Bao cao kttb milk yomilkYAO-mien bac_Tinh hinh thuc hien QH 2" xfId="2631"/>
    <cellStyle name="T_Bao cao kttb milk yomilkYAO-mien bac_Tinh hinh thuc hien QH 2_PHan DVH" xfId="2632"/>
    <cellStyle name="T_Bao cao kttb milk yomilkYAO-mien bac_Tinh hinh thuc hien QH 3" xfId="2633"/>
    <cellStyle name="T_Bao cao kttb milk yomilkYAO-mien bac_Tinh hinh thuc hien QH 3_PHan DVH" xfId="2634"/>
    <cellStyle name="T_Bao cao kttb milk yomilkYAO-mien bac_Tinh hinh thuc hien QH 4" xfId="2635"/>
    <cellStyle name="T_Bao cao kttb milk yomilkYAO-mien bac_Tinh hinh thuc hien QH 4_PHan DVH" xfId="2636"/>
    <cellStyle name="T_Bao cao kttb milk yomilkYAO-mien bac_Tinh hinh thuc hien QH_Bieutinh_suasauguigopy" xfId="2637"/>
    <cellStyle name="T_Bao cao kttb milk yomilkYAO-mien bac_Tinh hinh thuc hien QH_DM" xfId="2638"/>
    <cellStyle name="T_Bao cao kttb milk yomilkYAO-mien bac_Tinh hinh thuc hien QH_DM_NC2010_CC" xfId="2639"/>
    <cellStyle name="T_Bao cao kttb milk yomilkYAO-mien bac_Tinh hinh thuc hien QH_DM_NC2010_CC_PHan DVH" xfId="2640"/>
    <cellStyle name="T_Bao cao kttb milk yomilkYAO-mien bac_Tinh hinh thuc hien QH_PHan DVH" xfId="2641"/>
    <cellStyle name="T_Bao cao kttb milk yomilkYAO-mien bac_Tinh hinh thuc hien QH_THTHQH" xfId="2642"/>
    <cellStyle name="T_Bao cao kttb milk yomilkYAO-mien bac_Tinh hinh thuc hien QH_THTHQH_PHan DVH" xfId="2643"/>
    <cellStyle name="T_Bao cao kttb milk yomilkYAO-mien bac_Tinh hinh thuc hien QH_Thu_ChiGiang" xfId="2644"/>
    <cellStyle name="T_bc_km_ngay" xfId="2645"/>
    <cellStyle name="T_bc_km_ngay 2" xfId="2646"/>
    <cellStyle name="T_bc_km_ngay 2_PHan DVH" xfId="2647"/>
    <cellStyle name="T_bc_km_ngay 3" xfId="2648"/>
    <cellStyle name="T_bc_km_ngay 3_PHan DVH" xfId="2649"/>
    <cellStyle name="T_bc_km_ngay 4" xfId="2650"/>
    <cellStyle name="T_bc_km_ngay 4_PHan DVH" xfId="2651"/>
    <cellStyle name="T_bc_km_ngay_Bieutinh_suasauguigopy" xfId="2652"/>
    <cellStyle name="T_bc_km_ngay_DCQH_tinh_sua" xfId="2653"/>
    <cellStyle name="T_bc_km_ngay_DCQH_tinh_sua 2" xfId="2654"/>
    <cellStyle name="T_bc_km_ngay_DCQH_tinh_sua 2_PHan DVH" xfId="2655"/>
    <cellStyle name="T_bc_km_ngay_DCQH_tinh_sua 3" xfId="2656"/>
    <cellStyle name="T_bc_km_ngay_DCQH_tinh_sua 3_PHan DVH" xfId="2657"/>
    <cellStyle name="T_bc_km_ngay_DCQH_tinh_sua 4" xfId="2658"/>
    <cellStyle name="T_bc_km_ngay_DCQH_tinh_sua 4_PHan DVH" xfId="2659"/>
    <cellStyle name="T_bc_km_ngay_DCQH_tinh_sua_Bieutinh_suasauguigopy" xfId="2660"/>
    <cellStyle name="T_bc_km_ngay_DCQH_tinh_sua_DM" xfId="2661"/>
    <cellStyle name="T_bc_km_ngay_DCQH_tinh_sua_DM_NC2010_CC" xfId="2662"/>
    <cellStyle name="T_bc_km_ngay_DCQH_tinh_sua_DM_NC2010_CC_PHan DVH" xfId="2663"/>
    <cellStyle name="T_bc_km_ngay_DCQH_tinh_sua_PHan DVH" xfId="2664"/>
    <cellStyle name="T_bc_km_ngay_DCQH_tinh_sua_THTHQH" xfId="2665"/>
    <cellStyle name="T_bc_km_ngay_DCQH_tinh_sua_THTHQH_PHan DVH" xfId="2666"/>
    <cellStyle name="T_bc_km_ngay_DCQH_tinh_sua_Thu_ChiGiang" xfId="2667"/>
    <cellStyle name="T_bc_km_ngay_DM" xfId="2668"/>
    <cellStyle name="T_bc_km_ngay_DM_NC2010" xfId="2669"/>
    <cellStyle name="T_bc_km_ngay_DM_NC2010 2" xfId="2670"/>
    <cellStyle name="T_bc_km_ngay_DM_NC2010 2_PHan DVH" xfId="2671"/>
    <cellStyle name="T_bc_km_ngay_DM_NC2010 3" xfId="2672"/>
    <cellStyle name="T_bc_km_ngay_DM_NC2010 3_PHan DVH" xfId="2673"/>
    <cellStyle name="T_bc_km_ngay_DM_NC2010 4" xfId="2674"/>
    <cellStyle name="T_bc_km_ngay_DM_NC2010 4_PHan DVH" xfId="2675"/>
    <cellStyle name="T_bc_km_ngay_DM_NC2010_Bieutinh_suasauguigopy" xfId="2676"/>
    <cellStyle name="T_bc_km_ngay_DM_NC2010_CC" xfId="2677"/>
    <cellStyle name="T_bc_km_ngay_DM_NC2010_CC_PHan DVH" xfId="2678"/>
    <cellStyle name="T_bc_km_ngay_DM_NC2010_DM" xfId="2679"/>
    <cellStyle name="T_bc_km_ngay_DM_NC2010_DM_NC2010_CC" xfId="2680"/>
    <cellStyle name="T_bc_km_ngay_DM_NC2010_DM_NC2010_CC_PHan DVH" xfId="2681"/>
    <cellStyle name="T_bc_km_ngay_DM_NC2010_PHan DVH" xfId="2682"/>
    <cellStyle name="T_bc_km_ngay_DM_NC2010_THTHQH" xfId="2683"/>
    <cellStyle name="T_bc_km_ngay_DM_NC2010_THTHQH_PHan DVH" xfId="2684"/>
    <cellStyle name="T_bc_km_ngay_DM_NC2010_Thu_ChiGiang" xfId="2685"/>
    <cellStyle name="T_bc_km_ngay_DM_nhu caumoi" xfId="2686"/>
    <cellStyle name="T_bc_km_ngay_DM_nhu caumoi 2" xfId="2687"/>
    <cellStyle name="T_bc_km_ngay_DM_nhu caumoi 2_PHan DVH" xfId="2688"/>
    <cellStyle name="T_bc_km_ngay_DM_nhu caumoi 3" xfId="2689"/>
    <cellStyle name="T_bc_km_ngay_DM_nhu caumoi 3_PHan DVH" xfId="2690"/>
    <cellStyle name="T_bc_km_ngay_DM_nhu caumoi 4" xfId="2691"/>
    <cellStyle name="T_bc_km_ngay_DM_nhu caumoi 4_PHan DVH" xfId="2692"/>
    <cellStyle name="T_bc_km_ngay_DM_nhu caumoi_Bieutinh_suasauguigopy" xfId="2693"/>
    <cellStyle name="T_bc_km_ngay_DM_nhu caumoi_DM" xfId="2694"/>
    <cellStyle name="T_bc_km_ngay_DM_nhu caumoi_DM_NC2010_CC" xfId="2695"/>
    <cellStyle name="T_bc_km_ngay_DM_nhu caumoi_DM_NC2010_CC_PHan DVH" xfId="2696"/>
    <cellStyle name="T_bc_km_ngay_DM_nhu caumoi_PHan DVH" xfId="2697"/>
    <cellStyle name="T_bc_km_ngay_DM_nhu caumoi_THTHQH" xfId="2698"/>
    <cellStyle name="T_bc_km_ngay_DM_nhu caumoi_THTHQH_PHan DVH" xfId="2699"/>
    <cellStyle name="T_bc_km_ngay_DM_nhu caumoi_Thu_ChiGiang" xfId="2700"/>
    <cellStyle name="T_bc_km_ngay_PHan DVH" xfId="2701"/>
    <cellStyle name="T_bc_km_ngay_QH_tinh_hong" xfId="2702"/>
    <cellStyle name="T_bc_km_ngay_QH_tinh_hong 2" xfId="2703"/>
    <cellStyle name="T_bc_km_ngay_QH_tinh_hong 2_PHan DVH" xfId="2704"/>
    <cellStyle name="T_bc_km_ngay_QH_tinh_hong 3" xfId="2705"/>
    <cellStyle name="T_bc_km_ngay_QH_tinh_hong 3_PHan DVH" xfId="2706"/>
    <cellStyle name="T_bc_km_ngay_QH_tinh_hong 4" xfId="2707"/>
    <cellStyle name="T_bc_km_ngay_QH_tinh_hong 4_PHan DVH" xfId="2708"/>
    <cellStyle name="T_bc_km_ngay_QH_tinh_hong_Bieutinh_suasauguigopy" xfId="2709"/>
    <cellStyle name="T_bc_km_ngay_QH_tinh_hong_DM" xfId="2710"/>
    <cellStyle name="T_bc_km_ngay_QH_tinh_hong_DM_NC2010_CC" xfId="2711"/>
    <cellStyle name="T_bc_km_ngay_QH_tinh_hong_DM_NC2010_CC_PHan DVH" xfId="2712"/>
    <cellStyle name="T_bc_km_ngay_QH_tinh_hong_PHan DVH" xfId="2713"/>
    <cellStyle name="T_bc_km_ngay_QH_tinh_hong_THTHQH" xfId="2714"/>
    <cellStyle name="T_bc_km_ngay_QH_tinh_hong_THTHQH_PHan DVH" xfId="2715"/>
    <cellStyle name="T_bc_km_ngay_QH_tinh_hong_Thu_ChiGiang" xfId="2716"/>
    <cellStyle name="T_bc_km_ngay_THTHQH" xfId="2717"/>
    <cellStyle name="T_bc_km_ngay_THTHQH_PHan DVH" xfId="2718"/>
    <cellStyle name="T_bc_km_ngay_Thu_ChiGiang" xfId="2719"/>
    <cellStyle name="T_bc_km_ngay_Tinh hinh thuc hien QH" xfId="2720"/>
    <cellStyle name="T_bc_km_ngay_Tinh hinh thuc hien QH 2" xfId="2721"/>
    <cellStyle name="T_bc_km_ngay_Tinh hinh thuc hien QH 2_PHan DVH" xfId="2722"/>
    <cellStyle name="T_bc_km_ngay_Tinh hinh thuc hien QH 3" xfId="2723"/>
    <cellStyle name="T_bc_km_ngay_Tinh hinh thuc hien QH 3_PHan DVH" xfId="2724"/>
    <cellStyle name="T_bc_km_ngay_Tinh hinh thuc hien QH 4" xfId="2725"/>
    <cellStyle name="T_bc_km_ngay_Tinh hinh thuc hien QH 4_PHan DVH" xfId="2726"/>
    <cellStyle name="T_bc_km_ngay_Tinh hinh thuc hien QH_Bieutinh_suasauguigopy" xfId="2727"/>
    <cellStyle name="T_bc_km_ngay_Tinh hinh thuc hien QH_DM" xfId="2728"/>
    <cellStyle name="T_bc_km_ngay_Tinh hinh thuc hien QH_DM_NC2010_CC" xfId="2729"/>
    <cellStyle name="T_bc_km_ngay_Tinh hinh thuc hien QH_DM_NC2010_CC_PHan DVH" xfId="2730"/>
    <cellStyle name="T_bc_km_ngay_Tinh hinh thuc hien QH_PHan DVH" xfId="2731"/>
    <cellStyle name="T_bc_km_ngay_Tinh hinh thuc hien QH_THTHQH" xfId="2732"/>
    <cellStyle name="T_bc_km_ngay_Tinh hinh thuc hien QH_THTHQH_PHan DVH" xfId="2733"/>
    <cellStyle name="T_bc_km_ngay_Tinh hinh thuc hien QH_Thu_ChiGiang" xfId="2734"/>
    <cellStyle name="T_Bieutinh_suasauguigopy" xfId="2735"/>
    <cellStyle name="T_Book1" xfId="2736"/>
    <cellStyle name="T_Book1_PHan DVH" xfId="2737"/>
    <cellStyle name="T_Cac bao cao TB  Milk-Yomilk-co Ke- CK 1-Vinh Thang" xfId="2738"/>
    <cellStyle name="T_Cac bao cao TB  Milk-Yomilk-co Ke- CK 1-Vinh Thang_PHan DVH" xfId="2739"/>
    <cellStyle name="T_cham diem Milk chu ky2-ANH MINH" xfId="2740"/>
    <cellStyle name="T_cham diem Milk chu ky2-ANH MINH 2" xfId="2741"/>
    <cellStyle name="T_cham diem Milk chu ky2-ANH MINH 2_PHan DVH" xfId="2742"/>
    <cellStyle name="T_cham diem Milk chu ky2-ANH MINH 3" xfId="2743"/>
    <cellStyle name="T_cham diem Milk chu ky2-ANH MINH 3_PHan DVH" xfId="2744"/>
    <cellStyle name="T_cham diem Milk chu ky2-ANH MINH 4" xfId="2745"/>
    <cellStyle name="T_cham diem Milk chu ky2-ANH MINH 4_PHan DVH" xfId="2746"/>
    <cellStyle name="T_cham diem Milk chu ky2-ANH MINH_Bieutinh_suasauguigopy" xfId="2747"/>
    <cellStyle name="T_cham diem Milk chu ky2-ANH MINH_DCQH_tinh_sua" xfId="2748"/>
    <cellStyle name="T_cham diem Milk chu ky2-ANH MINH_DCQH_tinh_sua 2" xfId="2749"/>
    <cellStyle name="T_cham diem Milk chu ky2-ANH MINH_DCQH_tinh_sua 2_PHan DVH" xfId="2750"/>
    <cellStyle name="T_cham diem Milk chu ky2-ANH MINH_DCQH_tinh_sua 3" xfId="2751"/>
    <cellStyle name="T_cham diem Milk chu ky2-ANH MINH_DCQH_tinh_sua 3_PHan DVH" xfId="2752"/>
    <cellStyle name="T_cham diem Milk chu ky2-ANH MINH_DCQH_tinh_sua 4" xfId="2753"/>
    <cellStyle name="T_cham diem Milk chu ky2-ANH MINH_DCQH_tinh_sua 4_PHan DVH" xfId="2754"/>
    <cellStyle name="T_cham diem Milk chu ky2-ANH MINH_DCQH_tinh_sua_Bieutinh_suasauguigopy" xfId="2755"/>
    <cellStyle name="T_cham diem Milk chu ky2-ANH MINH_DCQH_tinh_sua_DM" xfId="2756"/>
    <cellStyle name="T_cham diem Milk chu ky2-ANH MINH_DCQH_tinh_sua_DM_NC2010_CC" xfId="2757"/>
    <cellStyle name="T_cham diem Milk chu ky2-ANH MINH_DCQH_tinh_sua_DM_NC2010_CC_PHan DVH" xfId="2758"/>
    <cellStyle name="T_cham diem Milk chu ky2-ANH MINH_DCQH_tinh_sua_PHan DVH" xfId="2759"/>
    <cellStyle name="T_cham diem Milk chu ky2-ANH MINH_DCQH_tinh_sua_THTHQH" xfId="2760"/>
    <cellStyle name="T_cham diem Milk chu ky2-ANH MINH_DCQH_tinh_sua_THTHQH_PHan DVH" xfId="2761"/>
    <cellStyle name="T_cham diem Milk chu ky2-ANH MINH_DCQH_tinh_sua_Thu_ChiGiang" xfId="2762"/>
    <cellStyle name="T_cham diem Milk chu ky2-ANH MINH_DM" xfId="2763"/>
    <cellStyle name="T_cham diem Milk chu ky2-ANH MINH_DM_NC2010" xfId="2764"/>
    <cellStyle name="T_cham diem Milk chu ky2-ANH MINH_DM_NC2010 2" xfId="2765"/>
    <cellStyle name="T_cham diem Milk chu ky2-ANH MINH_DM_NC2010 2_PHan DVH" xfId="2766"/>
    <cellStyle name="T_cham diem Milk chu ky2-ANH MINH_DM_NC2010 3" xfId="2767"/>
    <cellStyle name="T_cham diem Milk chu ky2-ANH MINH_DM_NC2010 3_PHan DVH" xfId="2768"/>
    <cellStyle name="T_cham diem Milk chu ky2-ANH MINH_DM_NC2010 4" xfId="2769"/>
    <cellStyle name="T_cham diem Milk chu ky2-ANH MINH_DM_NC2010 4_PHan DVH" xfId="2770"/>
    <cellStyle name="T_cham diem Milk chu ky2-ANH MINH_DM_NC2010_Bieutinh_suasauguigopy" xfId="2771"/>
    <cellStyle name="T_cham diem Milk chu ky2-ANH MINH_DM_NC2010_CC" xfId="2772"/>
    <cellStyle name="T_cham diem Milk chu ky2-ANH MINH_DM_NC2010_CC_PHan DVH" xfId="2773"/>
    <cellStyle name="T_cham diem Milk chu ky2-ANH MINH_DM_NC2010_DM" xfId="2774"/>
    <cellStyle name="T_cham diem Milk chu ky2-ANH MINH_DM_NC2010_DM_NC2010_CC" xfId="2775"/>
    <cellStyle name="T_cham diem Milk chu ky2-ANH MINH_DM_NC2010_DM_NC2010_CC_PHan DVH" xfId="2776"/>
    <cellStyle name="T_cham diem Milk chu ky2-ANH MINH_DM_NC2010_PHan DVH" xfId="2777"/>
    <cellStyle name="T_cham diem Milk chu ky2-ANH MINH_DM_NC2010_THTHQH" xfId="2778"/>
    <cellStyle name="T_cham diem Milk chu ky2-ANH MINH_DM_NC2010_THTHQH_PHan DVH" xfId="2779"/>
    <cellStyle name="T_cham diem Milk chu ky2-ANH MINH_DM_NC2010_Thu_ChiGiang" xfId="2780"/>
    <cellStyle name="T_cham diem Milk chu ky2-ANH MINH_DM_nhu caumoi" xfId="2781"/>
    <cellStyle name="T_cham diem Milk chu ky2-ANH MINH_DM_nhu caumoi 2" xfId="2782"/>
    <cellStyle name="T_cham diem Milk chu ky2-ANH MINH_DM_nhu caumoi 2_PHan DVH" xfId="2783"/>
    <cellStyle name="T_cham diem Milk chu ky2-ANH MINH_DM_nhu caumoi 3" xfId="2784"/>
    <cellStyle name="T_cham diem Milk chu ky2-ANH MINH_DM_nhu caumoi 3_PHan DVH" xfId="2785"/>
    <cellStyle name="T_cham diem Milk chu ky2-ANH MINH_DM_nhu caumoi 4" xfId="2786"/>
    <cellStyle name="T_cham diem Milk chu ky2-ANH MINH_DM_nhu caumoi 4_PHan DVH" xfId="2787"/>
    <cellStyle name="T_cham diem Milk chu ky2-ANH MINH_DM_nhu caumoi_Bieutinh_suasauguigopy" xfId="2788"/>
    <cellStyle name="T_cham diem Milk chu ky2-ANH MINH_DM_nhu caumoi_DM" xfId="2789"/>
    <cellStyle name="T_cham diem Milk chu ky2-ANH MINH_DM_nhu caumoi_DM_NC2010_CC" xfId="2790"/>
    <cellStyle name="T_cham diem Milk chu ky2-ANH MINH_DM_nhu caumoi_DM_NC2010_CC_PHan DVH" xfId="2791"/>
    <cellStyle name="T_cham diem Milk chu ky2-ANH MINH_DM_nhu caumoi_PHan DVH" xfId="2792"/>
    <cellStyle name="T_cham diem Milk chu ky2-ANH MINH_DM_nhu caumoi_THTHQH" xfId="2793"/>
    <cellStyle name="T_cham diem Milk chu ky2-ANH MINH_DM_nhu caumoi_THTHQH_PHan DVH" xfId="2794"/>
    <cellStyle name="T_cham diem Milk chu ky2-ANH MINH_DM_nhu caumoi_Thu_ChiGiang" xfId="2795"/>
    <cellStyle name="T_cham diem Milk chu ky2-ANH MINH_PHan DVH" xfId="2796"/>
    <cellStyle name="T_cham diem Milk chu ky2-ANH MINH_QH_tinh_hong" xfId="2797"/>
    <cellStyle name="T_cham diem Milk chu ky2-ANH MINH_QH_tinh_hong 2" xfId="2798"/>
    <cellStyle name="T_cham diem Milk chu ky2-ANH MINH_QH_tinh_hong 2_PHan DVH" xfId="2799"/>
    <cellStyle name="T_cham diem Milk chu ky2-ANH MINH_QH_tinh_hong 3" xfId="2800"/>
    <cellStyle name="T_cham diem Milk chu ky2-ANH MINH_QH_tinh_hong 3_PHan DVH" xfId="2801"/>
    <cellStyle name="T_cham diem Milk chu ky2-ANH MINH_QH_tinh_hong 4" xfId="2802"/>
    <cellStyle name="T_cham diem Milk chu ky2-ANH MINH_QH_tinh_hong 4_PHan DVH" xfId="2803"/>
    <cellStyle name="T_cham diem Milk chu ky2-ANH MINH_QH_tinh_hong_Bieutinh_suasauguigopy" xfId="2804"/>
    <cellStyle name="T_cham diem Milk chu ky2-ANH MINH_QH_tinh_hong_DM" xfId="2805"/>
    <cellStyle name="T_cham diem Milk chu ky2-ANH MINH_QH_tinh_hong_DM_NC2010_CC" xfId="2806"/>
    <cellStyle name="T_cham diem Milk chu ky2-ANH MINH_QH_tinh_hong_DM_NC2010_CC_PHan DVH" xfId="2807"/>
    <cellStyle name="T_cham diem Milk chu ky2-ANH MINH_QH_tinh_hong_PHan DVH" xfId="2808"/>
    <cellStyle name="T_cham diem Milk chu ky2-ANH MINH_QH_tinh_hong_THTHQH" xfId="2809"/>
    <cellStyle name="T_cham diem Milk chu ky2-ANH MINH_QH_tinh_hong_THTHQH_PHan DVH" xfId="2810"/>
    <cellStyle name="T_cham diem Milk chu ky2-ANH MINH_QH_tinh_hong_Thu_ChiGiang" xfId="2811"/>
    <cellStyle name="T_cham diem Milk chu ky2-ANH MINH_THTHQH" xfId="2812"/>
    <cellStyle name="T_cham diem Milk chu ky2-ANH MINH_THTHQH_PHan DVH" xfId="2813"/>
    <cellStyle name="T_cham diem Milk chu ky2-ANH MINH_Thu_ChiGiang" xfId="2814"/>
    <cellStyle name="T_cham diem Milk chu ky2-ANH MINH_Tinh hinh thuc hien QH" xfId="2815"/>
    <cellStyle name="T_cham diem Milk chu ky2-ANH MINH_Tinh hinh thuc hien QH 2" xfId="2816"/>
    <cellStyle name="T_cham diem Milk chu ky2-ANH MINH_Tinh hinh thuc hien QH 2_PHan DVH" xfId="2817"/>
    <cellStyle name="T_cham diem Milk chu ky2-ANH MINH_Tinh hinh thuc hien QH 3" xfId="2818"/>
    <cellStyle name="T_cham diem Milk chu ky2-ANH MINH_Tinh hinh thuc hien QH 3_PHan DVH" xfId="2819"/>
    <cellStyle name="T_cham diem Milk chu ky2-ANH MINH_Tinh hinh thuc hien QH 4" xfId="2820"/>
    <cellStyle name="T_cham diem Milk chu ky2-ANH MINH_Tinh hinh thuc hien QH 4_PHan DVH" xfId="2821"/>
    <cellStyle name="T_cham diem Milk chu ky2-ANH MINH_Tinh hinh thuc hien QH_Bieutinh_suasauguigopy" xfId="2822"/>
    <cellStyle name="T_cham diem Milk chu ky2-ANH MINH_Tinh hinh thuc hien QH_DM" xfId="2823"/>
    <cellStyle name="T_cham diem Milk chu ky2-ANH MINH_Tinh hinh thuc hien QH_DM_NC2010_CC" xfId="2824"/>
    <cellStyle name="T_cham diem Milk chu ky2-ANH MINH_Tinh hinh thuc hien QH_DM_NC2010_CC_PHan DVH" xfId="2825"/>
    <cellStyle name="T_cham diem Milk chu ky2-ANH MINH_Tinh hinh thuc hien QH_PHan DVH" xfId="2826"/>
    <cellStyle name="T_cham diem Milk chu ky2-ANH MINH_Tinh hinh thuc hien QH_THTHQH" xfId="2827"/>
    <cellStyle name="T_cham diem Milk chu ky2-ANH MINH_Tinh hinh thuc hien QH_THTHQH_PHan DVH" xfId="2828"/>
    <cellStyle name="T_cham diem Milk chu ky2-ANH MINH_Tinh hinh thuc hien QH_Thu_ChiGiang" xfId="2829"/>
    <cellStyle name="T_cham trung bay ck 1 m.Bac milk co ke 2" xfId="2830"/>
    <cellStyle name="T_cham trung bay ck 1 m.Bac milk co ke 2 2" xfId="2831"/>
    <cellStyle name="T_cham trung bay ck 1 m.Bac milk co ke 2 2_PHan DVH" xfId="2832"/>
    <cellStyle name="T_cham trung bay ck 1 m.Bac milk co ke 2 3" xfId="2833"/>
    <cellStyle name="T_cham trung bay ck 1 m.Bac milk co ke 2 3_PHan DVH" xfId="2834"/>
    <cellStyle name="T_cham trung bay ck 1 m.Bac milk co ke 2 4" xfId="2835"/>
    <cellStyle name="T_cham trung bay ck 1 m.Bac milk co ke 2 4_PHan DVH" xfId="2836"/>
    <cellStyle name="T_cham trung bay ck 1 m.Bac milk co ke 2_Bieutinh_suasauguigopy" xfId="2837"/>
    <cellStyle name="T_cham trung bay ck 1 m.Bac milk co ke 2_DCQH_tinh_sua" xfId="2838"/>
    <cellStyle name="T_cham trung bay ck 1 m.Bac milk co ke 2_DCQH_tinh_sua 2" xfId="2839"/>
    <cellStyle name="T_cham trung bay ck 1 m.Bac milk co ke 2_DCQH_tinh_sua 2_PHan DVH" xfId="2840"/>
    <cellStyle name="T_cham trung bay ck 1 m.Bac milk co ke 2_DCQH_tinh_sua 3" xfId="2841"/>
    <cellStyle name="T_cham trung bay ck 1 m.Bac milk co ke 2_DCQH_tinh_sua 3_PHan DVH" xfId="2842"/>
    <cellStyle name="T_cham trung bay ck 1 m.Bac milk co ke 2_DCQH_tinh_sua 4" xfId="2843"/>
    <cellStyle name="T_cham trung bay ck 1 m.Bac milk co ke 2_DCQH_tinh_sua 4_PHan DVH" xfId="2844"/>
    <cellStyle name="T_cham trung bay ck 1 m.Bac milk co ke 2_DCQH_tinh_sua_Bieutinh_suasauguigopy" xfId="2845"/>
    <cellStyle name="T_cham trung bay ck 1 m.Bac milk co ke 2_DCQH_tinh_sua_DM" xfId="2846"/>
    <cellStyle name="T_cham trung bay ck 1 m.Bac milk co ke 2_DCQH_tinh_sua_DM_NC2010_CC" xfId="2847"/>
    <cellStyle name="T_cham trung bay ck 1 m.Bac milk co ke 2_DCQH_tinh_sua_DM_NC2010_CC_PHan DVH" xfId="2848"/>
    <cellStyle name="T_cham trung bay ck 1 m.Bac milk co ke 2_DCQH_tinh_sua_PHan DVH" xfId="2849"/>
    <cellStyle name="T_cham trung bay ck 1 m.Bac milk co ke 2_DCQH_tinh_sua_THTHQH" xfId="2850"/>
    <cellStyle name="T_cham trung bay ck 1 m.Bac milk co ke 2_DCQH_tinh_sua_THTHQH_PHan DVH" xfId="2851"/>
    <cellStyle name="T_cham trung bay ck 1 m.Bac milk co ke 2_DCQH_tinh_sua_Thu_ChiGiang" xfId="2852"/>
    <cellStyle name="T_cham trung bay ck 1 m.Bac milk co ke 2_DM" xfId="2853"/>
    <cellStyle name="T_cham trung bay ck 1 m.Bac milk co ke 2_DM_NC2010" xfId="2854"/>
    <cellStyle name="T_cham trung bay ck 1 m.Bac milk co ke 2_DM_NC2010 2" xfId="2855"/>
    <cellStyle name="T_cham trung bay ck 1 m.Bac milk co ke 2_DM_NC2010 2_PHan DVH" xfId="2856"/>
    <cellStyle name="T_cham trung bay ck 1 m.Bac milk co ke 2_DM_NC2010 3" xfId="2857"/>
    <cellStyle name="T_cham trung bay ck 1 m.Bac milk co ke 2_DM_NC2010 3_PHan DVH" xfId="2858"/>
    <cellStyle name="T_cham trung bay ck 1 m.Bac milk co ke 2_DM_NC2010 4" xfId="2859"/>
    <cellStyle name="T_cham trung bay ck 1 m.Bac milk co ke 2_DM_NC2010 4_PHan DVH" xfId="2860"/>
    <cellStyle name="T_cham trung bay ck 1 m.Bac milk co ke 2_DM_NC2010_Bieutinh_suasauguigopy" xfId="2861"/>
    <cellStyle name="T_cham trung bay ck 1 m.Bac milk co ke 2_DM_NC2010_CC" xfId="2862"/>
    <cellStyle name="T_cham trung bay ck 1 m.Bac milk co ke 2_DM_NC2010_CC_PHan DVH" xfId="2863"/>
    <cellStyle name="T_cham trung bay ck 1 m.Bac milk co ke 2_DM_NC2010_DM" xfId="2864"/>
    <cellStyle name="T_cham trung bay ck 1 m.Bac milk co ke 2_DM_NC2010_DM_NC2010_CC" xfId="2865"/>
    <cellStyle name="T_cham trung bay ck 1 m.Bac milk co ke 2_DM_NC2010_DM_NC2010_CC_PHan DVH" xfId="2866"/>
    <cellStyle name="T_cham trung bay ck 1 m.Bac milk co ke 2_DM_NC2010_PHan DVH" xfId="2867"/>
    <cellStyle name="T_cham trung bay ck 1 m.Bac milk co ke 2_DM_NC2010_THTHQH" xfId="2868"/>
    <cellStyle name="T_cham trung bay ck 1 m.Bac milk co ke 2_DM_NC2010_THTHQH_PHan DVH" xfId="2869"/>
    <cellStyle name="T_cham trung bay ck 1 m.Bac milk co ke 2_DM_NC2010_Thu_ChiGiang" xfId="2870"/>
    <cellStyle name="T_cham trung bay ck 1 m.Bac milk co ke 2_DM_nhu caumoi" xfId="2871"/>
    <cellStyle name="T_cham trung bay ck 1 m.Bac milk co ke 2_DM_nhu caumoi 2" xfId="2872"/>
    <cellStyle name="T_cham trung bay ck 1 m.Bac milk co ke 2_DM_nhu caumoi 2_PHan DVH" xfId="2873"/>
    <cellStyle name="T_cham trung bay ck 1 m.Bac milk co ke 2_DM_nhu caumoi 3" xfId="2874"/>
    <cellStyle name="T_cham trung bay ck 1 m.Bac milk co ke 2_DM_nhu caumoi 3_PHan DVH" xfId="2875"/>
    <cellStyle name="T_cham trung bay ck 1 m.Bac milk co ke 2_DM_nhu caumoi 4" xfId="2876"/>
    <cellStyle name="T_cham trung bay ck 1 m.Bac milk co ke 2_DM_nhu caumoi 4_PHan DVH" xfId="2877"/>
    <cellStyle name="T_cham trung bay ck 1 m.Bac milk co ke 2_DM_nhu caumoi_Bieutinh_suasauguigopy" xfId="2878"/>
    <cellStyle name="T_cham trung bay ck 1 m.Bac milk co ke 2_DM_nhu caumoi_DM" xfId="2879"/>
    <cellStyle name="T_cham trung bay ck 1 m.Bac milk co ke 2_DM_nhu caumoi_DM_NC2010_CC" xfId="2880"/>
    <cellStyle name="T_cham trung bay ck 1 m.Bac milk co ke 2_DM_nhu caumoi_DM_NC2010_CC_PHan DVH" xfId="2881"/>
    <cellStyle name="T_cham trung bay ck 1 m.Bac milk co ke 2_DM_nhu caumoi_PHan DVH" xfId="2882"/>
    <cellStyle name="T_cham trung bay ck 1 m.Bac milk co ke 2_DM_nhu caumoi_THTHQH" xfId="2883"/>
    <cellStyle name="T_cham trung bay ck 1 m.Bac milk co ke 2_DM_nhu caumoi_THTHQH_PHan DVH" xfId="2884"/>
    <cellStyle name="T_cham trung bay ck 1 m.Bac milk co ke 2_DM_nhu caumoi_Thu_ChiGiang" xfId="2885"/>
    <cellStyle name="T_cham trung bay ck 1 m.Bac milk co ke 2_PHan DVH" xfId="2886"/>
    <cellStyle name="T_cham trung bay ck 1 m.Bac milk co ke 2_QH_tinh_hong" xfId="2887"/>
    <cellStyle name="T_cham trung bay ck 1 m.Bac milk co ke 2_QH_tinh_hong 2" xfId="2888"/>
    <cellStyle name="T_cham trung bay ck 1 m.Bac milk co ke 2_QH_tinh_hong 2_PHan DVH" xfId="2889"/>
    <cellStyle name="T_cham trung bay ck 1 m.Bac milk co ke 2_QH_tinh_hong 3" xfId="2890"/>
    <cellStyle name="T_cham trung bay ck 1 m.Bac milk co ke 2_QH_tinh_hong 3_PHan DVH" xfId="2891"/>
    <cellStyle name="T_cham trung bay ck 1 m.Bac milk co ke 2_QH_tinh_hong 4" xfId="2892"/>
    <cellStyle name="T_cham trung bay ck 1 m.Bac milk co ke 2_QH_tinh_hong 4_PHan DVH" xfId="2893"/>
    <cellStyle name="T_cham trung bay ck 1 m.Bac milk co ke 2_QH_tinh_hong_Bieutinh_suasauguigopy" xfId="2894"/>
    <cellStyle name="T_cham trung bay ck 1 m.Bac milk co ke 2_QH_tinh_hong_DM" xfId="2895"/>
    <cellStyle name="T_cham trung bay ck 1 m.Bac milk co ke 2_QH_tinh_hong_DM_NC2010_CC" xfId="2896"/>
    <cellStyle name="T_cham trung bay ck 1 m.Bac milk co ke 2_QH_tinh_hong_DM_NC2010_CC_PHan DVH" xfId="2897"/>
    <cellStyle name="T_cham trung bay ck 1 m.Bac milk co ke 2_QH_tinh_hong_PHan DVH" xfId="2898"/>
    <cellStyle name="T_cham trung bay ck 1 m.Bac milk co ke 2_QH_tinh_hong_THTHQH" xfId="2899"/>
    <cellStyle name="T_cham trung bay ck 1 m.Bac milk co ke 2_QH_tinh_hong_THTHQH_PHan DVH" xfId="2900"/>
    <cellStyle name="T_cham trung bay ck 1 m.Bac milk co ke 2_QH_tinh_hong_Thu_ChiGiang" xfId="2901"/>
    <cellStyle name="T_cham trung bay ck 1 m.Bac milk co ke 2_THTHQH" xfId="2902"/>
    <cellStyle name="T_cham trung bay ck 1 m.Bac milk co ke 2_THTHQH_PHan DVH" xfId="2903"/>
    <cellStyle name="T_cham trung bay ck 1 m.Bac milk co ke 2_Thu_ChiGiang" xfId="2904"/>
    <cellStyle name="T_cham trung bay ck 1 m.Bac milk co ke 2_Tinh hinh thuc hien QH" xfId="2905"/>
    <cellStyle name="T_cham trung bay ck 1 m.Bac milk co ke 2_Tinh hinh thuc hien QH 2" xfId="2906"/>
    <cellStyle name="T_cham trung bay ck 1 m.Bac milk co ke 2_Tinh hinh thuc hien QH 2_PHan DVH" xfId="2907"/>
    <cellStyle name="T_cham trung bay ck 1 m.Bac milk co ke 2_Tinh hinh thuc hien QH 3" xfId="2908"/>
    <cellStyle name="T_cham trung bay ck 1 m.Bac milk co ke 2_Tinh hinh thuc hien QH 3_PHan DVH" xfId="2909"/>
    <cellStyle name="T_cham trung bay ck 1 m.Bac milk co ke 2_Tinh hinh thuc hien QH 4" xfId="2910"/>
    <cellStyle name="T_cham trung bay ck 1 m.Bac milk co ke 2_Tinh hinh thuc hien QH 4_PHan DVH" xfId="2911"/>
    <cellStyle name="T_cham trung bay ck 1 m.Bac milk co ke 2_Tinh hinh thuc hien QH_Bieutinh_suasauguigopy" xfId="2912"/>
    <cellStyle name="T_cham trung bay ck 1 m.Bac milk co ke 2_Tinh hinh thuc hien QH_DM" xfId="2913"/>
    <cellStyle name="T_cham trung bay ck 1 m.Bac milk co ke 2_Tinh hinh thuc hien QH_DM_NC2010_CC" xfId="2914"/>
    <cellStyle name="T_cham trung bay ck 1 m.Bac milk co ke 2_Tinh hinh thuc hien QH_DM_NC2010_CC_PHan DVH" xfId="2915"/>
    <cellStyle name="T_cham trung bay ck 1 m.Bac milk co ke 2_Tinh hinh thuc hien QH_PHan DVH" xfId="2916"/>
    <cellStyle name="T_cham trung bay ck 1 m.Bac milk co ke 2_Tinh hinh thuc hien QH_THTHQH" xfId="2917"/>
    <cellStyle name="T_cham trung bay ck 1 m.Bac milk co ke 2_Tinh hinh thuc hien QH_THTHQH_PHan DVH" xfId="2918"/>
    <cellStyle name="T_cham trung bay ck 1 m.Bac milk co ke 2_Tinh hinh thuc hien QH_Thu_ChiGiang" xfId="2919"/>
    <cellStyle name="T_cham trung bay yao smart milk ck 2 mien Bac" xfId="2920"/>
    <cellStyle name="T_cham trung bay yao smart milk ck 2 mien Bac_PHan DVH" xfId="2921"/>
    <cellStyle name="T_danh sach chua nop bcao trung bay sua chua  tinh den 1-3-06" xfId="2922"/>
    <cellStyle name="T_danh sach chua nop bcao trung bay sua chua  tinh den 1-3-06_PHan DVH" xfId="2923"/>
    <cellStyle name="T_Danh sach KH TB MilkYomilk Yao  Smart chu ky 2-Vinh Thang" xfId="2924"/>
    <cellStyle name="T_Danh sach KH TB MilkYomilk Yao  Smart chu ky 2-Vinh Thang_PHan DVH" xfId="2925"/>
    <cellStyle name="T_Danh sach KH trung bay MilkYomilk co ke chu ky 2-Vinh Thang" xfId="2926"/>
    <cellStyle name="T_Danh sach KH trung bay MilkYomilk co ke chu ky 2-Vinh Thang_PHan DVH" xfId="2927"/>
    <cellStyle name="T_DCQH_tinh_sua" xfId="2928"/>
    <cellStyle name="T_DCQH_tinh_sua 2" xfId="2929"/>
    <cellStyle name="T_DCQH_tinh_sua 2_PHan DVH" xfId="2930"/>
    <cellStyle name="T_DCQH_tinh_sua 3" xfId="2931"/>
    <cellStyle name="T_DCQH_tinh_sua 3_PHan DVH" xfId="2932"/>
    <cellStyle name="T_DCQH_tinh_sua 4" xfId="2933"/>
    <cellStyle name="T_DCQH_tinh_sua 4_PHan DVH" xfId="2934"/>
    <cellStyle name="T_DCQH_tinh_sua_Bieutinh_suasauguigopy" xfId="2935"/>
    <cellStyle name="T_DCQH_tinh_sua_DM" xfId="2936"/>
    <cellStyle name="T_DCQH_tinh_sua_DM_NC2010_CC" xfId="2937"/>
    <cellStyle name="T_DCQH_tinh_sua_DM_NC2010_CC_PHan DVH" xfId="2938"/>
    <cellStyle name="T_DCQH_tinh_sua_PHan DVH" xfId="2939"/>
    <cellStyle name="T_DCQH_tinh_sua_THTHQH" xfId="2940"/>
    <cellStyle name="T_DCQH_tinh_sua_THTHQH_PHan DVH" xfId="2941"/>
    <cellStyle name="T_DCQH_tinh_sua_Thu_ChiGiang" xfId="2942"/>
    <cellStyle name="T_DM" xfId="2943"/>
    <cellStyle name="T_DM_NC2010" xfId="2944"/>
    <cellStyle name="T_DM_NC2010 2" xfId="2945"/>
    <cellStyle name="T_DM_NC2010 2_PHan DVH" xfId="2946"/>
    <cellStyle name="T_DM_NC2010 3" xfId="2947"/>
    <cellStyle name="T_DM_NC2010 3_PHan DVH" xfId="2948"/>
    <cellStyle name="T_DM_NC2010 4" xfId="2949"/>
    <cellStyle name="T_DM_NC2010 4_PHan DVH" xfId="2950"/>
    <cellStyle name="T_DM_NC2010_Bieutinh_suasauguigopy" xfId="2951"/>
    <cellStyle name="T_DM_NC2010_CC" xfId="2952"/>
    <cellStyle name="T_DM_NC2010_CC_PHan DVH" xfId="2953"/>
    <cellStyle name="T_DM_NC2010_DM" xfId="2954"/>
    <cellStyle name="T_DM_NC2010_DM_NC2010_CC" xfId="2955"/>
    <cellStyle name="T_DM_NC2010_DM_NC2010_CC_PHan DVH" xfId="2956"/>
    <cellStyle name="T_DM_NC2010_PHan DVH" xfId="2957"/>
    <cellStyle name="T_DM_NC2010_THTHQH" xfId="2958"/>
    <cellStyle name="T_DM_NC2010_THTHQH_PHan DVH" xfId="2959"/>
    <cellStyle name="T_DM_NC2010_Thu_ChiGiang" xfId="2960"/>
    <cellStyle name="T_DM_nhu caumoi" xfId="2961"/>
    <cellStyle name="T_DM_nhu caumoi 2" xfId="2962"/>
    <cellStyle name="T_DM_nhu caumoi 2_PHan DVH" xfId="2963"/>
    <cellStyle name="T_DM_nhu caumoi 3" xfId="2964"/>
    <cellStyle name="T_DM_nhu caumoi 3_PHan DVH" xfId="2965"/>
    <cellStyle name="T_DM_nhu caumoi 4" xfId="2966"/>
    <cellStyle name="T_DM_nhu caumoi 4_PHan DVH" xfId="2967"/>
    <cellStyle name="T_DM_nhu caumoi_Bieutinh_suasauguigopy" xfId="2968"/>
    <cellStyle name="T_DM_nhu caumoi_DM" xfId="2969"/>
    <cellStyle name="T_DM_nhu caumoi_DM_NC2010_CC" xfId="2970"/>
    <cellStyle name="T_DM_nhu caumoi_DM_NC2010_CC_PHan DVH" xfId="2971"/>
    <cellStyle name="T_DM_nhu caumoi_PHan DVH" xfId="2972"/>
    <cellStyle name="T_DM_nhu caumoi_THTHQH" xfId="2973"/>
    <cellStyle name="T_DM_nhu caumoi_THTHQH_PHan DVH" xfId="2974"/>
    <cellStyle name="T_DM_nhu caumoi_Thu_ChiGiang" xfId="2975"/>
    <cellStyle name="T_DSACH MILK YO MILK CK 2 M.BAC" xfId="2976"/>
    <cellStyle name="T_DSACH MILK YO MILK CK 2 M.BAC 2" xfId="2977"/>
    <cellStyle name="T_DSACH MILK YO MILK CK 2 M.BAC 2_PHan DVH" xfId="2978"/>
    <cellStyle name="T_DSACH MILK YO MILK CK 2 M.BAC 3" xfId="2979"/>
    <cellStyle name="T_DSACH MILK YO MILK CK 2 M.BAC 3_PHan DVH" xfId="2980"/>
    <cellStyle name="T_DSACH MILK YO MILK CK 2 M.BAC 4" xfId="2981"/>
    <cellStyle name="T_DSACH MILK YO MILK CK 2 M.BAC 4_PHan DVH" xfId="2982"/>
    <cellStyle name="T_DSACH MILK YO MILK CK 2 M.BAC_Bieutinh_suasauguigopy" xfId="2983"/>
    <cellStyle name="T_DSACH MILK YO MILK CK 2 M.BAC_DCQH_tinh_sua" xfId="2984"/>
    <cellStyle name="T_DSACH MILK YO MILK CK 2 M.BAC_DCQH_tinh_sua 2" xfId="2985"/>
    <cellStyle name="T_DSACH MILK YO MILK CK 2 M.BAC_DCQH_tinh_sua 2_PHan DVH" xfId="2986"/>
    <cellStyle name="T_DSACH MILK YO MILK CK 2 M.BAC_DCQH_tinh_sua 3" xfId="2987"/>
    <cellStyle name="T_DSACH MILK YO MILK CK 2 M.BAC_DCQH_tinh_sua 3_PHan DVH" xfId="2988"/>
    <cellStyle name="T_DSACH MILK YO MILK CK 2 M.BAC_DCQH_tinh_sua 4" xfId="2989"/>
    <cellStyle name="T_DSACH MILK YO MILK CK 2 M.BAC_DCQH_tinh_sua 4_PHan DVH" xfId="2990"/>
    <cellStyle name="T_DSACH MILK YO MILK CK 2 M.BAC_DCQH_tinh_sua_Bieutinh_suasauguigopy" xfId="2991"/>
    <cellStyle name="T_DSACH MILK YO MILK CK 2 M.BAC_DCQH_tinh_sua_DM" xfId="2992"/>
    <cellStyle name="T_DSACH MILK YO MILK CK 2 M.BAC_DCQH_tinh_sua_DM_NC2010_CC" xfId="2993"/>
    <cellStyle name="T_DSACH MILK YO MILK CK 2 M.BAC_DCQH_tinh_sua_DM_NC2010_CC_PHan DVH" xfId="2994"/>
    <cellStyle name="T_DSACH MILK YO MILK CK 2 M.BAC_DCQH_tinh_sua_PHan DVH" xfId="2995"/>
    <cellStyle name="T_DSACH MILK YO MILK CK 2 M.BAC_DCQH_tinh_sua_THTHQH" xfId="2996"/>
    <cellStyle name="T_DSACH MILK YO MILK CK 2 M.BAC_DCQH_tinh_sua_THTHQH_PHan DVH" xfId="2997"/>
    <cellStyle name="T_DSACH MILK YO MILK CK 2 M.BAC_DCQH_tinh_sua_Thu_ChiGiang" xfId="2998"/>
    <cellStyle name="T_DSACH MILK YO MILK CK 2 M.BAC_DM" xfId="2999"/>
    <cellStyle name="T_DSACH MILK YO MILK CK 2 M.BAC_DM_NC2010" xfId="3000"/>
    <cellStyle name="T_DSACH MILK YO MILK CK 2 M.BAC_DM_NC2010 2" xfId="3001"/>
    <cellStyle name="T_DSACH MILK YO MILK CK 2 M.BAC_DM_NC2010 2_PHan DVH" xfId="3002"/>
    <cellStyle name="T_DSACH MILK YO MILK CK 2 M.BAC_DM_NC2010 3" xfId="3003"/>
    <cellStyle name="T_DSACH MILK YO MILK CK 2 M.BAC_DM_NC2010 3_PHan DVH" xfId="3004"/>
    <cellStyle name="T_DSACH MILK YO MILK CK 2 M.BAC_DM_NC2010 4" xfId="3005"/>
    <cellStyle name="T_DSACH MILK YO MILK CK 2 M.BAC_DM_NC2010 4_PHan DVH" xfId="3006"/>
    <cellStyle name="T_DSACH MILK YO MILK CK 2 M.BAC_DM_NC2010_Bieutinh_suasauguigopy" xfId="3007"/>
    <cellStyle name="T_DSACH MILK YO MILK CK 2 M.BAC_DM_NC2010_CC" xfId="3008"/>
    <cellStyle name="T_DSACH MILK YO MILK CK 2 M.BAC_DM_NC2010_CC_PHan DVH" xfId="3009"/>
    <cellStyle name="T_DSACH MILK YO MILK CK 2 M.BAC_DM_NC2010_DM" xfId="3010"/>
    <cellStyle name="T_DSACH MILK YO MILK CK 2 M.BAC_DM_NC2010_DM_NC2010_CC" xfId="3011"/>
    <cellStyle name="T_DSACH MILK YO MILK CK 2 M.BAC_DM_NC2010_DM_NC2010_CC_PHan DVH" xfId="3012"/>
    <cellStyle name="T_DSACH MILK YO MILK CK 2 M.BAC_DM_NC2010_PHan DVH" xfId="3013"/>
    <cellStyle name="T_DSACH MILK YO MILK CK 2 M.BAC_DM_NC2010_THTHQH" xfId="3014"/>
    <cellStyle name="T_DSACH MILK YO MILK CK 2 M.BAC_DM_NC2010_THTHQH_PHan DVH" xfId="3015"/>
    <cellStyle name="T_DSACH MILK YO MILK CK 2 M.BAC_DM_NC2010_Thu_ChiGiang" xfId="3016"/>
    <cellStyle name="T_DSACH MILK YO MILK CK 2 M.BAC_DM_nhu caumoi" xfId="3017"/>
    <cellStyle name="T_DSACH MILK YO MILK CK 2 M.BAC_DM_nhu caumoi 2" xfId="3018"/>
    <cellStyle name="T_DSACH MILK YO MILK CK 2 M.BAC_DM_nhu caumoi 2_PHan DVH" xfId="3019"/>
    <cellStyle name="T_DSACH MILK YO MILK CK 2 M.BAC_DM_nhu caumoi 3" xfId="3020"/>
    <cellStyle name="T_DSACH MILK YO MILK CK 2 M.BAC_DM_nhu caumoi 3_PHan DVH" xfId="3021"/>
    <cellStyle name="T_DSACH MILK YO MILK CK 2 M.BAC_DM_nhu caumoi 4" xfId="3022"/>
    <cellStyle name="T_DSACH MILK YO MILK CK 2 M.BAC_DM_nhu caumoi 4_PHan DVH" xfId="3023"/>
    <cellStyle name="T_DSACH MILK YO MILK CK 2 M.BAC_DM_nhu caumoi_Bieutinh_suasauguigopy" xfId="3024"/>
    <cellStyle name="T_DSACH MILK YO MILK CK 2 M.BAC_DM_nhu caumoi_DM" xfId="3025"/>
    <cellStyle name="T_DSACH MILK YO MILK CK 2 M.BAC_DM_nhu caumoi_DM_NC2010_CC" xfId="3026"/>
    <cellStyle name="T_DSACH MILK YO MILK CK 2 M.BAC_DM_nhu caumoi_DM_NC2010_CC_PHan DVH" xfId="3027"/>
    <cellStyle name="T_DSACH MILK YO MILK CK 2 M.BAC_DM_nhu caumoi_PHan DVH" xfId="3028"/>
    <cellStyle name="T_DSACH MILK YO MILK CK 2 M.BAC_DM_nhu caumoi_THTHQH" xfId="3029"/>
    <cellStyle name="T_DSACH MILK YO MILK CK 2 M.BAC_DM_nhu caumoi_THTHQH_PHan DVH" xfId="3030"/>
    <cellStyle name="T_DSACH MILK YO MILK CK 2 M.BAC_DM_nhu caumoi_Thu_ChiGiang" xfId="3031"/>
    <cellStyle name="T_DSACH MILK YO MILK CK 2 M.BAC_PHan DVH" xfId="3032"/>
    <cellStyle name="T_DSACH MILK YO MILK CK 2 M.BAC_QH_tinh_hong" xfId="3033"/>
    <cellStyle name="T_DSACH MILK YO MILK CK 2 M.BAC_QH_tinh_hong 2" xfId="3034"/>
    <cellStyle name="T_DSACH MILK YO MILK CK 2 M.BAC_QH_tinh_hong 2_PHan DVH" xfId="3035"/>
    <cellStyle name="T_DSACH MILK YO MILK CK 2 M.BAC_QH_tinh_hong 3" xfId="3036"/>
    <cellStyle name="T_DSACH MILK YO MILK CK 2 M.BAC_QH_tinh_hong 3_PHan DVH" xfId="3037"/>
    <cellStyle name="T_DSACH MILK YO MILK CK 2 M.BAC_QH_tinh_hong 4" xfId="3038"/>
    <cellStyle name="T_DSACH MILK YO MILK CK 2 M.BAC_QH_tinh_hong 4_PHan DVH" xfId="3039"/>
    <cellStyle name="T_DSACH MILK YO MILK CK 2 M.BAC_QH_tinh_hong_Bieutinh_suasauguigopy" xfId="3040"/>
    <cellStyle name="T_DSACH MILK YO MILK CK 2 M.BAC_QH_tinh_hong_DM" xfId="3041"/>
    <cellStyle name="T_DSACH MILK YO MILK CK 2 M.BAC_QH_tinh_hong_DM_NC2010_CC" xfId="3042"/>
    <cellStyle name="T_DSACH MILK YO MILK CK 2 M.BAC_QH_tinh_hong_DM_NC2010_CC_PHan DVH" xfId="3043"/>
    <cellStyle name="T_DSACH MILK YO MILK CK 2 M.BAC_QH_tinh_hong_PHan DVH" xfId="3044"/>
    <cellStyle name="T_DSACH MILK YO MILK CK 2 M.BAC_QH_tinh_hong_THTHQH" xfId="3045"/>
    <cellStyle name="T_DSACH MILK YO MILK CK 2 M.BAC_QH_tinh_hong_THTHQH_PHan DVH" xfId="3046"/>
    <cellStyle name="T_DSACH MILK YO MILK CK 2 M.BAC_QH_tinh_hong_Thu_ChiGiang" xfId="3047"/>
    <cellStyle name="T_DSACH MILK YO MILK CK 2 M.BAC_THTHQH" xfId="3048"/>
    <cellStyle name="T_DSACH MILK YO MILK CK 2 M.BAC_THTHQH_PHan DVH" xfId="3049"/>
    <cellStyle name="T_DSACH MILK YO MILK CK 2 M.BAC_Thu_ChiGiang" xfId="3050"/>
    <cellStyle name="T_DSACH MILK YO MILK CK 2 M.BAC_Tinh hinh thuc hien QH" xfId="3051"/>
    <cellStyle name="T_DSACH MILK YO MILK CK 2 M.BAC_Tinh hinh thuc hien QH 2" xfId="3052"/>
    <cellStyle name="T_DSACH MILK YO MILK CK 2 M.BAC_Tinh hinh thuc hien QH 2_PHan DVH" xfId="3053"/>
    <cellStyle name="T_DSACH MILK YO MILK CK 2 M.BAC_Tinh hinh thuc hien QH 3" xfId="3054"/>
    <cellStyle name="T_DSACH MILK YO MILK CK 2 M.BAC_Tinh hinh thuc hien QH 3_PHan DVH" xfId="3055"/>
    <cellStyle name="T_DSACH MILK YO MILK CK 2 M.BAC_Tinh hinh thuc hien QH 4" xfId="3056"/>
    <cellStyle name="T_DSACH MILK YO MILK CK 2 M.BAC_Tinh hinh thuc hien QH 4_PHan DVH" xfId="3057"/>
    <cellStyle name="T_DSACH MILK YO MILK CK 2 M.BAC_Tinh hinh thuc hien QH_Bieutinh_suasauguigopy" xfId="3058"/>
    <cellStyle name="T_DSACH MILK YO MILK CK 2 M.BAC_Tinh hinh thuc hien QH_DM" xfId="3059"/>
    <cellStyle name="T_DSACH MILK YO MILK CK 2 M.BAC_Tinh hinh thuc hien QH_DM_NC2010_CC" xfId="3060"/>
    <cellStyle name="T_DSACH MILK YO MILK CK 2 M.BAC_Tinh hinh thuc hien QH_DM_NC2010_CC_PHan DVH" xfId="3061"/>
    <cellStyle name="T_DSACH MILK YO MILK CK 2 M.BAC_Tinh hinh thuc hien QH_PHan DVH" xfId="3062"/>
    <cellStyle name="T_DSACH MILK YO MILK CK 2 M.BAC_Tinh hinh thuc hien QH_THTHQH" xfId="3063"/>
    <cellStyle name="T_DSACH MILK YO MILK CK 2 M.BAC_Tinh hinh thuc hien QH_THTHQH_PHan DVH" xfId="3064"/>
    <cellStyle name="T_DSACH MILK YO MILK CK 2 M.BAC_Tinh hinh thuc hien QH_Thu_ChiGiang" xfId="3065"/>
    <cellStyle name="T_DSKH Tbay Milk , Yomilk CK 2 Vu Thi Hanh" xfId="3066"/>
    <cellStyle name="T_DSKH Tbay Milk , Yomilk CK 2 Vu Thi Hanh_PHan DVH" xfId="3067"/>
    <cellStyle name="T_form ton kho CK 2 tuan 8" xfId="3068"/>
    <cellStyle name="T_form ton kho CK 2 tuan 8 2" xfId="3069"/>
    <cellStyle name="T_form ton kho CK 2 tuan 8 2_PHan DVH" xfId="3070"/>
    <cellStyle name="T_form ton kho CK 2 tuan 8 3" xfId="3071"/>
    <cellStyle name="T_form ton kho CK 2 tuan 8 3_PHan DVH" xfId="3072"/>
    <cellStyle name="T_form ton kho CK 2 tuan 8 4" xfId="3073"/>
    <cellStyle name="T_form ton kho CK 2 tuan 8 4_PHan DVH" xfId="3074"/>
    <cellStyle name="T_form ton kho CK 2 tuan 8_Bieutinh_suasauguigopy" xfId="3075"/>
    <cellStyle name="T_form ton kho CK 2 tuan 8_DCQH_tinh_sua" xfId="3076"/>
    <cellStyle name="T_form ton kho CK 2 tuan 8_DCQH_tinh_sua 2" xfId="3077"/>
    <cellStyle name="T_form ton kho CK 2 tuan 8_DCQH_tinh_sua 2_PHan DVH" xfId="3078"/>
    <cellStyle name="T_form ton kho CK 2 tuan 8_DCQH_tinh_sua 3" xfId="3079"/>
    <cellStyle name="T_form ton kho CK 2 tuan 8_DCQH_tinh_sua 3_PHan DVH" xfId="3080"/>
    <cellStyle name="T_form ton kho CK 2 tuan 8_DCQH_tinh_sua 4" xfId="3081"/>
    <cellStyle name="T_form ton kho CK 2 tuan 8_DCQH_tinh_sua 4_PHan DVH" xfId="3082"/>
    <cellStyle name="T_form ton kho CK 2 tuan 8_DCQH_tinh_sua_Bieutinh_suasauguigopy" xfId="3083"/>
    <cellStyle name="T_form ton kho CK 2 tuan 8_DCQH_tinh_sua_DM" xfId="3084"/>
    <cellStyle name="T_form ton kho CK 2 tuan 8_DCQH_tinh_sua_DM_NC2010_CC" xfId="3085"/>
    <cellStyle name="T_form ton kho CK 2 tuan 8_DCQH_tinh_sua_DM_NC2010_CC_PHan DVH" xfId="3086"/>
    <cellStyle name="T_form ton kho CK 2 tuan 8_DCQH_tinh_sua_PHan DVH" xfId="3087"/>
    <cellStyle name="T_form ton kho CK 2 tuan 8_DCQH_tinh_sua_THTHQH" xfId="3088"/>
    <cellStyle name="T_form ton kho CK 2 tuan 8_DCQH_tinh_sua_THTHQH_PHan DVH" xfId="3089"/>
    <cellStyle name="T_form ton kho CK 2 tuan 8_DCQH_tinh_sua_Thu_ChiGiang" xfId="3090"/>
    <cellStyle name="T_form ton kho CK 2 tuan 8_DM" xfId="3091"/>
    <cellStyle name="T_form ton kho CK 2 tuan 8_DM_NC2010" xfId="3092"/>
    <cellStyle name="T_form ton kho CK 2 tuan 8_DM_NC2010 2" xfId="3093"/>
    <cellStyle name="T_form ton kho CK 2 tuan 8_DM_NC2010 2_PHan DVH" xfId="3094"/>
    <cellStyle name="T_form ton kho CK 2 tuan 8_DM_NC2010 3" xfId="3095"/>
    <cellStyle name="T_form ton kho CK 2 tuan 8_DM_NC2010 3_PHan DVH" xfId="3096"/>
    <cellStyle name="T_form ton kho CK 2 tuan 8_DM_NC2010 4" xfId="3097"/>
    <cellStyle name="T_form ton kho CK 2 tuan 8_DM_NC2010 4_PHan DVH" xfId="3098"/>
    <cellStyle name="T_form ton kho CK 2 tuan 8_DM_NC2010_Bieutinh_suasauguigopy" xfId="3099"/>
    <cellStyle name="T_form ton kho CK 2 tuan 8_DM_NC2010_CC" xfId="3100"/>
    <cellStyle name="T_form ton kho CK 2 tuan 8_DM_NC2010_CC_PHan DVH" xfId="3101"/>
    <cellStyle name="T_form ton kho CK 2 tuan 8_DM_NC2010_DM" xfId="3102"/>
    <cellStyle name="T_form ton kho CK 2 tuan 8_DM_NC2010_DM_NC2010_CC" xfId="3103"/>
    <cellStyle name="T_form ton kho CK 2 tuan 8_DM_NC2010_DM_NC2010_CC_PHan DVH" xfId="3104"/>
    <cellStyle name="T_form ton kho CK 2 tuan 8_DM_NC2010_PHan DVH" xfId="3105"/>
    <cellStyle name="T_form ton kho CK 2 tuan 8_DM_NC2010_THTHQH" xfId="3106"/>
    <cellStyle name="T_form ton kho CK 2 tuan 8_DM_NC2010_THTHQH_PHan DVH" xfId="3107"/>
    <cellStyle name="T_form ton kho CK 2 tuan 8_DM_NC2010_Thu_ChiGiang" xfId="3108"/>
    <cellStyle name="T_form ton kho CK 2 tuan 8_DM_nhu caumoi" xfId="3109"/>
    <cellStyle name="T_form ton kho CK 2 tuan 8_DM_nhu caumoi 2" xfId="3110"/>
    <cellStyle name="T_form ton kho CK 2 tuan 8_DM_nhu caumoi 2_PHan DVH" xfId="3111"/>
    <cellStyle name="T_form ton kho CK 2 tuan 8_DM_nhu caumoi 3" xfId="3112"/>
    <cellStyle name="T_form ton kho CK 2 tuan 8_DM_nhu caumoi 3_PHan DVH" xfId="3113"/>
    <cellStyle name="T_form ton kho CK 2 tuan 8_DM_nhu caumoi 4" xfId="3114"/>
    <cellStyle name="T_form ton kho CK 2 tuan 8_DM_nhu caumoi 4_PHan DVH" xfId="3115"/>
    <cellStyle name="T_form ton kho CK 2 tuan 8_DM_nhu caumoi_Bieutinh_suasauguigopy" xfId="3116"/>
    <cellStyle name="T_form ton kho CK 2 tuan 8_DM_nhu caumoi_DM" xfId="3117"/>
    <cellStyle name="T_form ton kho CK 2 tuan 8_DM_nhu caumoi_DM_NC2010_CC" xfId="3118"/>
    <cellStyle name="T_form ton kho CK 2 tuan 8_DM_nhu caumoi_DM_NC2010_CC_PHan DVH" xfId="3119"/>
    <cellStyle name="T_form ton kho CK 2 tuan 8_DM_nhu caumoi_PHan DVH" xfId="3120"/>
    <cellStyle name="T_form ton kho CK 2 tuan 8_DM_nhu caumoi_THTHQH" xfId="3121"/>
    <cellStyle name="T_form ton kho CK 2 tuan 8_DM_nhu caumoi_THTHQH_PHan DVH" xfId="3122"/>
    <cellStyle name="T_form ton kho CK 2 tuan 8_DM_nhu caumoi_Thu_ChiGiang" xfId="3123"/>
    <cellStyle name="T_form ton kho CK 2 tuan 8_PHan DVH" xfId="3124"/>
    <cellStyle name="T_form ton kho CK 2 tuan 8_QH_tinh_hong" xfId="3125"/>
    <cellStyle name="T_form ton kho CK 2 tuan 8_QH_tinh_hong 2" xfId="3126"/>
    <cellStyle name="T_form ton kho CK 2 tuan 8_QH_tinh_hong 2_PHan DVH" xfId="3127"/>
    <cellStyle name="T_form ton kho CK 2 tuan 8_QH_tinh_hong 3" xfId="3128"/>
    <cellStyle name="T_form ton kho CK 2 tuan 8_QH_tinh_hong 3_PHan DVH" xfId="3129"/>
    <cellStyle name="T_form ton kho CK 2 tuan 8_QH_tinh_hong 4" xfId="3130"/>
    <cellStyle name="T_form ton kho CK 2 tuan 8_QH_tinh_hong 4_PHan DVH" xfId="3131"/>
    <cellStyle name="T_form ton kho CK 2 tuan 8_QH_tinh_hong_Bieutinh_suasauguigopy" xfId="3132"/>
    <cellStyle name="T_form ton kho CK 2 tuan 8_QH_tinh_hong_DM" xfId="3133"/>
    <cellStyle name="T_form ton kho CK 2 tuan 8_QH_tinh_hong_DM_NC2010_CC" xfId="3134"/>
    <cellStyle name="T_form ton kho CK 2 tuan 8_QH_tinh_hong_DM_NC2010_CC_PHan DVH" xfId="3135"/>
    <cellStyle name="T_form ton kho CK 2 tuan 8_QH_tinh_hong_PHan DVH" xfId="3136"/>
    <cellStyle name="T_form ton kho CK 2 tuan 8_QH_tinh_hong_THTHQH" xfId="3137"/>
    <cellStyle name="T_form ton kho CK 2 tuan 8_QH_tinh_hong_THTHQH_PHan DVH" xfId="3138"/>
    <cellStyle name="T_form ton kho CK 2 tuan 8_QH_tinh_hong_Thu_ChiGiang" xfId="3139"/>
    <cellStyle name="T_form ton kho CK 2 tuan 8_THTHQH" xfId="3140"/>
    <cellStyle name="T_form ton kho CK 2 tuan 8_THTHQH_PHan DVH" xfId="3141"/>
    <cellStyle name="T_form ton kho CK 2 tuan 8_Thu_ChiGiang" xfId="3142"/>
    <cellStyle name="T_form ton kho CK 2 tuan 8_Tinh hinh thuc hien QH" xfId="3143"/>
    <cellStyle name="T_form ton kho CK 2 tuan 8_Tinh hinh thuc hien QH 2" xfId="3144"/>
    <cellStyle name="T_form ton kho CK 2 tuan 8_Tinh hinh thuc hien QH 2_PHan DVH" xfId="3145"/>
    <cellStyle name="T_form ton kho CK 2 tuan 8_Tinh hinh thuc hien QH 3" xfId="3146"/>
    <cellStyle name="T_form ton kho CK 2 tuan 8_Tinh hinh thuc hien QH 3_PHan DVH" xfId="3147"/>
    <cellStyle name="T_form ton kho CK 2 tuan 8_Tinh hinh thuc hien QH 4" xfId="3148"/>
    <cellStyle name="T_form ton kho CK 2 tuan 8_Tinh hinh thuc hien QH 4_PHan DVH" xfId="3149"/>
    <cellStyle name="T_form ton kho CK 2 tuan 8_Tinh hinh thuc hien QH_DM" xfId="3150"/>
    <cellStyle name="T_form ton kho CK 2 tuan 8_Tinh hinh thuc hien QH_DM_NC2010_CC" xfId="3151"/>
    <cellStyle name="T_form ton kho CK 2 tuan 8_Tinh hinh thuc hien QH_DM_NC2010_CC_PHan DVH" xfId="3152"/>
    <cellStyle name="T_form ton kho CK 2 tuan 8_Tinh hinh thuc hien QH_PHan DVH" xfId="3153"/>
    <cellStyle name="T_form ton kho CK 2 tuan 8_Tinh hinh thuc hien QH_THTHQH" xfId="3154"/>
    <cellStyle name="T_form ton kho CK 2 tuan 8_Tinh hinh thuc hien QH_THTHQH_PHan DVH" xfId="3155"/>
    <cellStyle name="T_form ton kho CK 2 tuan 8_Tinh hinh thuc hien QH_Thu_ChiGiang" xfId="3156"/>
    <cellStyle name="T_NPP Khanh Vinh Thai Nguyen - BC KTTB_CTrinh_TB__20_loc__Milk_Yomilk_CK1" xfId="3157"/>
    <cellStyle name="T_NPP Khanh Vinh Thai Nguyen - BC KTTB_CTrinh_TB__20_loc__Milk_Yomilk_CK1_PHan DVH" xfId="3158"/>
    <cellStyle name="T_PHan DVH" xfId="3159"/>
    <cellStyle name="T_QH_tinh_hong" xfId="3160"/>
    <cellStyle name="T_QH_tinh_hong 2" xfId="3161"/>
    <cellStyle name="T_QH_tinh_hong 2_PHan DVH" xfId="3162"/>
    <cellStyle name="T_QH_tinh_hong 3" xfId="3163"/>
    <cellStyle name="T_QH_tinh_hong 3_PHan DVH" xfId="3164"/>
    <cellStyle name="T_QH_tinh_hong 4" xfId="3165"/>
    <cellStyle name="T_QH_tinh_hong 4_PHan DVH" xfId="3166"/>
    <cellStyle name="T_QH_tinh_hong_DM" xfId="3167"/>
    <cellStyle name="T_QH_tinh_hong_DM_NC2010_CC" xfId="3168"/>
    <cellStyle name="T_QH_tinh_hong_DM_NC2010_CC_PHan DVH" xfId="3169"/>
    <cellStyle name="T_QH_tinh_hong_PHan DVH" xfId="3170"/>
    <cellStyle name="T_QH_tinh_hong_THTHQH" xfId="3171"/>
    <cellStyle name="T_QH_tinh_hong_THTHQH_PHan DVH" xfId="3172"/>
    <cellStyle name="T_QH_tinh_hong_Thu_ChiGiang" xfId="3173"/>
    <cellStyle name="T_Sheet1" xfId="3174"/>
    <cellStyle name="T_Sheet1 2" xfId="3175"/>
    <cellStyle name="T_Sheet1 2_PHan DVH" xfId="3176"/>
    <cellStyle name="T_Sheet1 3" xfId="3177"/>
    <cellStyle name="T_Sheet1 3_PHan DVH" xfId="3178"/>
    <cellStyle name="T_Sheet1 4" xfId="3179"/>
    <cellStyle name="T_Sheet1 4_PHan DVH" xfId="3180"/>
    <cellStyle name="T_Sheet1_DCQH_tinh_sua" xfId="3181"/>
    <cellStyle name="T_Sheet1_DCQH_tinh_sua 2" xfId="3182"/>
    <cellStyle name="T_Sheet1_DCQH_tinh_sua 2_PHan DVH" xfId="3183"/>
    <cellStyle name="T_Sheet1_DCQH_tinh_sua 3" xfId="3184"/>
    <cellStyle name="T_Sheet1_DCQH_tinh_sua 3_PHan DVH" xfId="3185"/>
    <cellStyle name="T_Sheet1_DCQH_tinh_sua 4" xfId="3186"/>
    <cellStyle name="T_Sheet1_DCQH_tinh_sua 4_PHan DVH" xfId="3187"/>
    <cellStyle name="T_Sheet1_DCQH_tinh_sua_DM" xfId="3188"/>
    <cellStyle name="T_Sheet1_DCQH_tinh_sua_DM_NC2010_CC" xfId="3189"/>
    <cellStyle name="T_Sheet1_DCQH_tinh_sua_DM_NC2010_CC_PHan DVH" xfId="3190"/>
    <cellStyle name="T_Sheet1_DCQH_tinh_sua_PHan DVH" xfId="3191"/>
    <cellStyle name="T_Sheet1_DCQH_tinh_sua_THTHQH" xfId="3192"/>
    <cellStyle name="T_Sheet1_DCQH_tinh_sua_THTHQH_PHan DVH" xfId="3193"/>
    <cellStyle name="T_Sheet1_DCQH_tinh_sua_Thu_ChiGiang" xfId="3194"/>
    <cellStyle name="T_Sheet1_DM" xfId="3195"/>
    <cellStyle name="T_Sheet1_DM_NC2010" xfId="3196"/>
    <cellStyle name="T_Sheet1_DM_NC2010 2" xfId="3197"/>
    <cellStyle name="T_Sheet1_DM_NC2010 2_PHan DVH" xfId="3198"/>
    <cellStyle name="T_Sheet1_DM_NC2010 3" xfId="3199"/>
    <cellStyle name="T_Sheet1_DM_NC2010 3_PHan DVH" xfId="3200"/>
    <cellStyle name="T_Sheet1_DM_NC2010 4" xfId="3201"/>
    <cellStyle name="T_Sheet1_DM_NC2010 4_PHan DVH" xfId="3202"/>
    <cellStyle name="T_Sheet1_DM_NC2010_CC" xfId="3203"/>
    <cellStyle name="T_Sheet1_DM_NC2010_CC_PHan DVH" xfId="3204"/>
    <cellStyle name="T_Sheet1_DM_NC2010_DM" xfId="3205"/>
    <cellStyle name="T_Sheet1_DM_NC2010_DM_NC2010_CC" xfId="3206"/>
    <cellStyle name="T_Sheet1_DM_NC2010_DM_NC2010_CC_PHan DVH" xfId="3207"/>
    <cellStyle name="T_Sheet1_DM_NC2010_PHan DVH" xfId="3208"/>
    <cellStyle name="T_Sheet1_DM_NC2010_THTHQH" xfId="3209"/>
    <cellStyle name="T_Sheet1_DM_NC2010_THTHQH_PHan DVH" xfId="3210"/>
    <cellStyle name="T_Sheet1_DM_NC2010_Thu_ChiGiang" xfId="3211"/>
    <cellStyle name="T_Sheet1_DM_nhu caumoi" xfId="3212"/>
    <cellStyle name="T_Sheet1_DM_nhu caumoi 2" xfId="3213"/>
    <cellStyle name="T_Sheet1_DM_nhu caumoi 2_PHan DVH" xfId="3214"/>
    <cellStyle name="T_Sheet1_DM_nhu caumoi 3" xfId="3215"/>
    <cellStyle name="T_Sheet1_DM_nhu caumoi 3_PHan DVH" xfId="3216"/>
    <cellStyle name="T_Sheet1_DM_nhu caumoi 4" xfId="3217"/>
    <cellStyle name="T_Sheet1_DM_nhu caumoi 4_PHan DVH" xfId="3218"/>
    <cellStyle name="T_Sheet1_DM_nhu caumoi_DM" xfId="3219"/>
    <cellStyle name="T_Sheet1_DM_nhu caumoi_DM_NC2010_CC" xfId="3220"/>
    <cellStyle name="T_Sheet1_DM_nhu caumoi_DM_NC2010_CC_PHan DVH" xfId="3221"/>
    <cellStyle name="T_Sheet1_DM_nhu caumoi_PHan DVH" xfId="3222"/>
    <cellStyle name="T_Sheet1_DM_nhu caumoi_THTHQH" xfId="3223"/>
    <cellStyle name="T_Sheet1_DM_nhu caumoi_THTHQH_PHan DVH" xfId="3224"/>
    <cellStyle name="T_Sheet1_DM_nhu caumoi_Thu_ChiGiang" xfId="3225"/>
    <cellStyle name="T_Sheet1_PHan DVH" xfId="3226"/>
    <cellStyle name="T_Sheet1_QH_tinh_hong" xfId="3227"/>
    <cellStyle name="T_Sheet1_QH_tinh_hong 2" xfId="3228"/>
    <cellStyle name="T_Sheet1_QH_tinh_hong 2_PHan DVH" xfId="3229"/>
    <cellStyle name="T_Sheet1_QH_tinh_hong 3" xfId="3230"/>
    <cellStyle name="T_Sheet1_QH_tinh_hong 3_PHan DVH" xfId="3231"/>
    <cellStyle name="T_Sheet1_QH_tinh_hong 4" xfId="3232"/>
    <cellStyle name="T_Sheet1_QH_tinh_hong 4_PHan DVH" xfId="3233"/>
    <cellStyle name="T_Sheet1_QH_tinh_hong_DM" xfId="3234"/>
    <cellStyle name="T_Sheet1_QH_tinh_hong_DM_NC2010_CC" xfId="3235"/>
    <cellStyle name="T_Sheet1_QH_tinh_hong_DM_NC2010_CC_PHan DVH" xfId="3236"/>
    <cellStyle name="T_Sheet1_QH_tinh_hong_PHan DVH" xfId="3237"/>
    <cellStyle name="T_Sheet1_QH_tinh_hong_THTHQH" xfId="3238"/>
    <cellStyle name="T_Sheet1_QH_tinh_hong_THTHQH_PHan DVH" xfId="3239"/>
    <cellStyle name="T_Sheet1_QH_tinh_hong_Thu_ChiGiang" xfId="3240"/>
    <cellStyle name="T_Sheet1_THTHQH" xfId="3241"/>
    <cellStyle name="T_Sheet1_THTHQH_PHan DVH" xfId="3242"/>
    <cellStyle name="T_Sheet1_Thu_ChiGiang" xfId="3243"/>
    <cellStyle name="T_Sheet1_Tinh hinh thuc hien QH" xfId="3244"/>
    <cellStyle name="T_Sheet1_Tinh hinh thuc hien QH 2" xfId="3245"/>
    <cellStyle name="T_Sheet1_Tinh hinh thuc hien QH 2_PHan DVH" xfId="3246"/>
    <cellStyle name="T_Sheet1_Tinh hinh thuc hien QH 3" xfId="3247"/>
    <cellStyle name="T_Sheet1_Tinh hinh thuc hien QH 3_PHan DVH" xfId="3248"/>
    <cellStyle name="T_Sheet1_Tinh hinh thuc hien QH 4" xfId="3249"/>
    <cellStyle name="T_Sheet1_Tinh hinh thuc hien QH 4_PHan DVH" xfId="3250"/>
    <cellStyle name="T_Sheet1_Tinh hinh thuc hien QH_DM" xfId="3251"/>
    <cellStyle name="T_Sheet1_Tinh hinh thuc hien QH_DM_NC2010_CC" xfId="3252"/>
    <cellStyle name="T_Sheet1_Tinh hinh thuc hien QH_DM_NC2010_CC_PHan DVH" xfId="3253"/>
    <cellStyle name="T_Sheet1_Tinh hinh thuc hien QH_PHan DVH" xfId="3254"/>
    <cellStyle name="T_Sheet1_Tinh hinh thuc hien QH_THTHQH" xfId="3255"/>
    <cellStyle name="T_Sheet1_Tinh hinh thuc hien QH_THTHQH_PHan DVH" xfId="3256"/>
    <cellStyle name="T_Sheet1_Tinh hinh thuc hien QH_Thu_ChiGiang" xfId="3257"/>
    <cellStyle name="T_sua chua cham trung bay  mien Bac" xfId="3258"/>
    <cellStyle name="T_sua chua cham trung bay  mien Bac_PHan DVH" xfId="3259"/>
    <cellStyle name="T_THTHQH" xfId="3260"/>
    <cellStyle name="T_THTHQH_PHan DVH" xfId="3261"/>
    <cellStyle name="T_Thu_ChiGiang" xfId="3262"/>
    <cellStyle name="T_Tinh hinh thuc hien QH" xfId="3263"/>
    <cellStyle name="T_Tinh hinh thuc hien QH 2" xfId="3264"/>
    <cellStyle name="T_Tinh hinh thuc hien QH 2_PHan DVH" xfId="3265"/>
    <cellStyle name="T_Tinh hinh thuc hien QH 3" xfId="3266"/>
    <cellStyle name="T_Tinh hinh thuc hien QH 3_PHan DVH" xfId="3267"/>
    <cellStyle name="T_Tinh hinh thuc hien QH 4" xfId="3268"/>
    <cellStyle name="T_Tinh hinh thuc hien QH 4_PHan DVH" xfId="3269"/>
    <cellStyle name="T_Tinh hinh thuc hien QH_DM" xfId="3270"/>
    <cellStyle name="T_Tinh hinh thuc hien QH_DM_NC2010_CC" xfId="3271"/>
    <cellStyle name="T_Tinh hinh thuc hien QH_DM_NC2010_CC_PHan DVH" xfId="3272"/>
    <cellStyle name="T_Tinh hinh thuc hien QH_PHan DVH" xfId="3273"/>
    <cellStyle name="T_Tinh hinh thuc hien QH_THTHQH" xfId="3274"/>
    <cellStyle name="T_Tinh hinh thuc hien QH_THTHQH_PHan DVH" xfId="3275"/>
    <cellStyle name="T_Tinh hinh thuc hien QH_Thu_ChiGiang" xfId="3276"/>
    <cellStyle name="Text Indent A" xfId="3277"/>
    <cellStyle name="Text Indent B" xfId="3278"/>
    <cellStyle name="Text Indent B 2" xfId="3279"/>
    <cellStyle name="Text Indent B 2 2" xfId="4424"/>
    <cellStyle name="Text Indent B 2 3" xfId="4116"/>
    <cellStyle name="Text Indent B 2 4" xfId="3745"/>
    <cellStyle name="Text Indent B 3" xfId="3280"/>
    <cellStyle name="Text Indent B 3 2" xfId="4425"/>
    <cellStyle name="Text Indent B 3 3" xfId="4117"/>
    <cellStyle name="Text Indent B 3 4" xfId="3746"/>
    <cellStyle name="Text Indent B 4" xfId="3281"/>
    <cellStyle name="Text Indent B 4 2" xfId="4426"/>
    <cellStyle name="Text Indent B 4 3" xfId="4118"/>
    <cellStyle name="Text Indent B 4 4" xfId="3747"/>
    <cellStyle name="Text Indent B 5" xfId="3282"/>
    <cellStyle name="Text Indent B 5 2" xfId="4427"/>
    <cellStyle name="Text Indent B 5 3" xfId="4119"/>
    <cellStyle name="Text Indent B 5 4" xfId="3748"/>
    <cellStyle name="Text Indent B_DM_NC2010_CC" xfId="3283"/>
    <cellStyle name="Text Indent C" xfId="3284"/>
    <cellStyle name="Text Indent C 2" xfId="3285"/>
    <cellStyle name="Text Indent C 2 2" xfId="4428"/>
    <cellStyle name="Text Indent C 2 3" xfId="4120"/>
    <cellStyle name="Text Indent C 2 4" xfId="3749"/>
    <cellStyle name="Text Indent C 3" xfId="3286"/>
    <cellStyle name="Text Indent C 3 2" xfId="4429"/>
    <cellStyle name="Text Indent C 3 3" xfId="4121"/>
    <cellStyle name="Text Indent C 3 4" xfId="3750"/>
    <cellStyle name="Text Indent C 4" xfId="3287"/>
    <cellStyle name="Text Indent C 4 2" xfId="4430"/>
    <cellStyle name="Text Indent C 4 3" xfId="4122"/>
    <cellStyle name="Text Indent C 4 4" xfId="3751"/>
    <cellStyle name="Text Indent C 5" xfId="3288"/>
    <cellStyle name="Text Indent C 5 2" xfId="4431"/>
    <cellStyle name="Text Indent C 5 3" xfId="4123"/>
    <cellStyle name="Text Indent C 5 4" xfId="3752"/>
    <cellStyle name="Text Indent C_DM_NC2010_CC" xfId="3289"/>
    <cellStyle name="th" xfId="3290"/>
    <cellStyle name="th 2" xfId="3291"/>
    <cellStyle name="th 3" xfId="3292"/>
    <cellStyle name="th 4" xfId="3293"/>
    <cellStyle name="th_DM" xfId="3294"/>
    <cellStyle name="þ_x001d_ð¤_x000c_¯þ_x0014__x000d_¨þU_x0001_À_x0004_ _x0015__x000f__x0001_" xfId="3295"/>
    <cellStyle name="þ_x001d_ð¤_x000c_¯þ_x0014__x000d_¨þU_x0001_À_x0004_ _x0015__x000f__x0001__x0001_" xfId="3296"/>
    <cellStyle name="þ_x001d_ð¤_x000c_¯þ_x0014__x000d_¨þU_x0001_À_x0004_ _x0015__x000f__x0001_ 2" xfId="6804"/>
    <cellStyle name="þ_x001d_ð¤_x000c_¯þ_x0014__x000d_¨þU_x0001_À_x0004_ _x0015__x000f__x0001__x0001_ 2" xfId="6805"/>
    <cellStyle name="þ_x001d_ð¤_x000c_¯þ_x0014__x000d_¨þU_x0001_À_x0004_ _x0015__x000f__x0001_ 3" xfId="6944"/>
    <cellStyle name="þ_x001d_ð¤_x000c_¯þ_x0014__x000d_¨þU_x0001_À_x0004_ _x0015__x000f__x0001__x0001_ 3" xfId="6945"/>
    <cellStyle name="þ_x001d_ð¤_x000c_¯þ_x0014__x000d_¨þU_x0001_À_x0004_ _x0015__x000f__x0001_ 4" xfId="6956"/>
    <cellStyle name="þ_x001d_ð¤_x000c_¯þ_x0014__x000d_¨þU_x0001_À_x0004_ _x0015__x000f__x0001__x0001_ 4" xfId="6957"/>
    <cellStyle name="þ_x001d_ð¤_x000c_¯þ_x0014__x000d_¨þU_x0001_À_x0004_ _x0015__x000f__x0001_ 5" xfId="6940"/>
    <cellStyle name="þ_x001d_ð¤_x000c_¯þ_x0014__x000d_¨þU_x0001_À_x0004_ _x0015__x000f__x0001__x0001_ 5" xfId="6941"/>
    <cellStyle name="þ_x001d_ð¤_x000c_¯þ_x0014__x000d_¨þU_x0001_À_x0004_ _x0015__x000f__x0001__PHan DVH" xfId="3297"/>
    <cellStyle name="þ_x001d_ð¤_x000c_¯þ_x0014__x000d_¨þU_x0001_À_x0004_ _x0015__x000f__x0001__x0001__PHan DVH" xfId="3298"/>
    <cellStyle name="þ_x001d_ð¤_x000c_¯þ_x0014__x000d_¨þU_x0001_À_x0004_ _x0015__x000f__x0001__PHan DVH 2" xfId="6806"/>
    <cellStyle name="þ_x001d_ð¤_x000c_¯þ_x0014__x000d_¨þU_x0001_À_x0004_ _x0015__x000f__x0001__x0001__PHan DVH 2" xfId="6807"/>
    <cellStyle name="þ_x001d_ð¤_x000c_¯þ_x0014__x000d_¨þU_x0001_À_x0004_ _x0015__x000f__x0001__PHan DVH 3" xfId="6946"/>
    <cellStyle name="þ_x001d_ð¤_x000c_¯þ_x0014__x000d_¨þU_x0001_À_x0004_ _x0015__x000f__x0001__x0001__PHan DVH 3" xfId="6947"/>
    <cellStyle name="þ_x001d_ð¤_x000c_¯þ_x0014__x000d_¨þU_x0001_À_x0004_ _x0015__x000f__x0001__PHan DVH 4" xfId="6958"/>
    <cellStyle name="þ_x001d_ð¤_x000c_¯þ_x0014__x000d_¨þU_x0001_À_x0004_ _x0015__x000f__x0001__x0001__PHan DVH 4" xfId="6959"/>
    <cellStyle name="þ_x001d_ð¤_x000c_¯þ_x0014__x000d_¨þU_x0001_À_x0004_ _x0015__x000f__x0001__PHan DVH 5" xfId="6942"/>
    <cellStyle name="þ_x001d_ð¤_x000c_¯þ_x0014__x000d_¨þU_x0001_À_x0004_ _x0015__x000f__x0001__x0001__PHan DVH 5" xfId="6943"/>
    <cellStyle name="þ_x001d_ðK_x000c_Fý_x001b__x000d_9ýU_x0001_Ð_x0008_¦)_x0007__x0001__x0001_" xfId="3299"/>
    <cellStyle name="þ_x001d_ðK_x000c_Fý_x001b__x000d_9ýU_x0001_Ð_x0008_¦)_x0007__x0001__x0001_ 2" xfId="3300"/>
    <cellStyle name="þ_x001d_ðK_x000c_Fý_x001b__x000d_9ýU_x0001_Ð_x0008_¦)_x0007__x0001__x0001_ 2 2" xfId="6809"/>
    <cellStyle name="þ_x001d_ðK_x000c_Fý_x001b__x000d_9ýU_x0001_Ð_x0008_¦)_x0007__x0001__x0001_ 3" xfId="3301"/>
    <cellStyle name="þ_x001d_ðK_x000c_Fý_x001b__x000d_9ýU_x0001_Ð_x0008_¦)_x0007__x0001__x0001_ 3 2" xfId="6810"/>
    <cellStyle name="þ_x001d_ðK_x000c_Fý_x001b__x000d_9ýU_x0001_Ð_x0008_¦)_x0007__x0001__x0001_ 4" xfId="3302"/>
    <cellStyle name="þ_x001d_ðK_x000c_Fý_x001b__x000d_9ýU_x0001_Ð_x0008_¦)_x0007__x0001__x0001_ 4 2" xfId="6811"/>
    <cellStyle name="þ_x001d_ðK_x000c_Fý_x001b__x000d_9ýU_x0001_Ð_x0008_¦)_x0007__x0001__x0001_ 5" xfId="6808"/>
    <cellStyle name="þ_x001d_ðK_x000c_Fý_x001b__x000d_9ýU_x0001_Ð_x0008_¦)_x0007__x0001__x0001__DM" xfId="3303"/>
    <cellStyle name="thvt" xfId="3304"/>
    <cellStyle name="thvt 2" xfId="6812"/>
    <cellStyle name="Title" xfId="3305" builtinId="15" customBuiltin="1"/>
    <cellStyle name="Title 2" xfId="3306"/>
    <cellStyle name="Title 2 2" xfId="6814"/>
    <cellStyle name="Title 3" xfId="3307"/>
    <cellStyle name="Title 3 2" xfId="6815"/>
    <cellStyle name="Title 4" xfId="4124"/>
    <cellStyle name="Title 5" xfId="6813"/>
    <cellStyle name="Total" xfId="3308" builtinId="25" customBuiltin="1"/>
    <cellStyle name="Total 2" xfId="3309"/>
    <cellStyle name="Total 2 2" xfId="3754"/>
    <cellStyle name="Total 2 3" xfId="6817"/>
    <cellStyle name="Total 2 4" xfId="6949"/>
    <cellStyle name="Total 3" xfId="3310"/>
    <cellStyle name="Total 3 2" xfId="3755"/>
    <cellStyle name="Total 3 3" xfId="6818"/>
    <cellStyle name="Total 3 4" xfId="6950"/>
    <cellStyle name="Total 4" xfId="4125"/>
    <cellStyle name="Total 4 2" xfId="4475"/>
    <cellStyle name="Total 5" xfId="3753"/>
    <cellStyle name="Total 6" xfId="6816"/>
    <cellStyle name="Total 7" xfId="6948"/>
    <cellStyle name="viet" xfId="3311"/>
    <cellStyle name="viet 2" xfId="3312"/>
    <cellStyle name="viet 3" xfId="3313"/>
    <cellStyle name="viet 4" xfId="3314"/>
    <cellStyle name="viet_DM" xfId="3315"/>
    <cellStyle name="viet2" xfId="3316"/>
    <cellStyle name="viet2 2" xfId="3317"/>
    <cellStyle name="viet2 3" xfId="3318"/>
    <cellStyle name="viet2 4" xfId="3319"/>
    <cellStyle name="viet2_DM" xfId="3320"/>
    <cellStyle name="VN new romanNormal" xfId="3321"/>
    <cellStyle name="VN new romanNormal 2" xfId="6819"/>
    <cellStyle name="VN time new roman" xfId="3322"/>
    <cellStyle name="VN time new roman 2" xfId="6820"/>
    <cellStyle name="vnbo" xfId="3323"/>
    <cellStyle name="vnbo 2" xfId="4126"/>
    <cellStyle name="vnbo 2 2" xfId="4476"/>
    <cellStyle name="vnbo 3" xfId="3756"/>
    <cellStyle name="vnbo 4" xfId="4446"/>
    <cellStyle name="vnbo 5" xfId="6951"/>
    <cellStyle name="vnhead1" xfId="3324"/>
    <cellStyle name="vnhead1 2" xfId="6821"/>
    <cellStyle name="vnhead2" xfId="3325"/>
    <cellStyle name="vnhead2 2" xfId="4127"/>
    <cellStyle name="vnhead2 2 2" xfId="4477"/>
    <cellStyle name="vnhead2 3" xfId="3757"/>
    <cellStyle name="vnhead2 4" xfId="4447"/>
    <cellStyle name="vnhead2 5" xfId="6952"/>
    <cellStyle name="vnhead3" xfId="3326"/>
    <cellStyle name="vnhead3 2" xfId="4128"/>
    <cellStyle name="vnhead3 2 2" xfId="4478"/>
    <cellStyle name="vnhead3 3" xfId="3758"/>
    <cellStyle name="vnhead3 4" xfId="4448"/>
    <cellStyle name="vnhead3 5" xfId="6953"/>
    <cellStyle name="vnhead4" xfId="3327"/>
    <cellStyle name="vnhead4 2" xfId="6822"/>
    <cellStyle name="vntxt1" xfId="3328"/>
    <cellStyle name="vntxt2" xfId="3329"/>
    <cellStyle name="vntxt2 2" xfId="6824"/>
    <cellStyle name="Währung [0]_68574_Materialbedarfsliste" xfId="3330"/>
    <cellStyle name="Währung_68574_Materialbedarfsliste" xfId="3331"/>
    <cellStyle name="Warning Text" xfId="3332" builtinId="11" customBuiltin="1"/>
    <cellStyle name="Warning Text 2" xfId="3333"/>
    <cellStyle name="Warning Text 2 2" xfId="6826"/>
    <cellStyle name="Warning Text 3" xfId="3334"/>
    <cellStyle name="Warning Text 3 2" xfId="6827"/>
    <cellStyle name="Warning Text 4" xfId="4129"/>
    <cellStyle name="Warning Text 5" xfId="6825"/>
    <cellStyle name="xuan" xfId="3335"/>
    <cellStyle name="xuan 2" xfId="6828"/>
    <cellStyle name="เครื่องหมายสกุลเงิน [0]_FTC_OFFER" xfId="3336"/>
    <cellStyle name="เครื่องหมายสกุลเงิน_FTC_OFFER" xfId="3337"/>
    <cellStyle name="ปกติ_FTC_OFFER" xfId="3338"/>
    <cellStyle name=" [0.00]_ Att. 1- Cover" xfId="3339"/>
    <cellStyle name="_ Att. 1- Cover" xfId="3340"/>
    <cellStyle name="?_ Att. 1- Cover" xfId="3341"/>
    <cellStyle name="똿뗦먛귟 [0.00]_PRODUCT DETAIL Q1" xfId="3342"/>
    <cellStyle name="똿뗦먛귟_PRODUCT DETAIL Q1" xfId="3343"/>
    <cellStyle name="믅됞 [0.00]_PRODUCT DETAIL Q1" xfId="3344"/>
    <cellStyle name="믅됞_PRODUCT DETAIL Q1" xfId="3345"/>
    <cellStyle name="백분율_95" xfId="3346"/>
    <cellStyle name="뷭?_BOOKSHIP" xfId="3347"/>
    <cellStyle name="콤마 [ - 유형1" xfId="3348"/>
    <cellStyle name="콤마 [ - 유형1 2" xfId="6830"/>
    <cellStyle name="콤마 [ - 유형2" xfId="3349"/>
    <cellStyle name="콤마 [ - 유형2 2" xfId="6831"/>
    <cellStyle name="콤마 [ - 유형3" xfId="3350"/>
    <cellStyle name="콤마 [ - 유형3 2" xfId="6832"/>
    <cellStyle name="콤마 [ - 유형4" xfId="3351"/>
    <cellStyle name="콤마 [ - 유형4 2" xfId="6833"/>
    <cellStyle name="콤마 [ - 유형5" xfId="3352"/>
    <cellStyle name="콤마 [ - 유형5 2" xfId="6834"/>
    <cellStyle name="콤마 [ - 유형6" xfId="3353"/>
    <cellStyle name="콤마 [ - 유형6 2" xfId="6835"/>
    <cellStyle name="콤마 [ - 유형7" xfId="3354"/>
    <cellStyle name="콤마 [ - 유형7 2" xfId="6836"/>
    <cellStyle name="콤마 [ - 유형8" xfId="3355"/>
    <cellStyle name="콤마 [ - 유형8 2" xfId="6837"/>
    <cellStyle name="콤마 [0]_ 비목별 월별기술 " xfId="3356"/>
    <cellStyle name="콤마_ 비목별 월별기술 " xfId="3357"/>
    <cellStyle name="통화 [0]_1202" xfId="3358"/>
    <cellStyle name="통화_1202" xfId="3359"/>
    <cellStyle name="표준_(정보부문)월별인원계획" xfId="3360"/>
    <cellStyle name="一般_00Q3902REV.1" xfId="3361"/>
    <cellStyle name="千分位[0]_00Q3902REV.1" xfId="3362"/>
    <cellStyle name="千分位_00Q3902REV.1" xfId="3363"/>
    <cellStyle name="桁区切り [0.00]_List-dwg瑩畳䵜楡" xfId="3364"/>
    <cellStyle name="桁区切り_List-dwgist-" xfId="3365"/>
    <cellStyle name="標準_List-dwgis" xfId="3366"/>
    <cellStyle name="貨幣 [0]_00Q3902REV.1" xfId="3367"/>
    <cellStyle name="貨幣[0]_BRE" xfId="3368"/>
    <cellStyle name="貨幣_00Q3902REV.1" xfId="3369"/>
    <cellStyle name="通貨 [0.00]_List-dwgwg" xfId="3370"/>
    <cellStyle name="通貨_List-dwgis" xfId="3371"/>
  </cellStyles>
  <dxfs count="16">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s>
  <tableStyles count="0" defaultTableStyle="TableStyleMedium9" defaultPivotStyle="PivotStyleLight16"/>
  <colors>
    <mruColors>
      <color rgb="FF0000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00CC"/>
  </sheetPr>
  <dimension ref="A2:M15"/>
  <sheetViews>
    <sheetView zoomScale="85" zoomScaleNormal="85" workbookViewId="0">
      <selection activeCell="C9" sqref="C9:I9"/>
    </sheetView>
  </sheetViews>
  <sheetFormatPr defaultColWidth="9.140625" defaultRowHeight="15"/>
  <cols>
    <col min="1" max="1" width="10.5703125" style="91" customWidth="1"/>
    <col min="2" max="2" width="15.42578125" style="91" customWidth="1"/>
    <col min="3" max="8" width="9.140625" style="91"/>
    <col min="9" max="9" width="10.7109375" style="91" customWidth="1"/>
    <col min="10" max="16384" width="9.140625" style="91"/>
  </cols>
  <sheetData>
    <row r="2" spans="1:13" ht="18">
      <c r="A2" s="474" t="s">
        <v>0</v>
      </c>
      <c r="B2" s="474"/>
      <c r="C2" s="474"/>
      <c r="D2" s="474"/>
      <c r="E2" s="474"/>
      <c r="F2" s="474"/>
      <c r="G2" s="474"/>
      <c r="H2" s="474"/>
      <c r="I2" s="474"/>
    </row>
    <row r="3" spans="1:13" ht="15.75">
      <c r="A3" s="475" t="s">
        <v>385</v>
      </c>
      <c r="B3" s="475"/>
      <c r="C3" s="475"/>
      <c r="D3" s="475"/>
      <c r="E3" s="475"/>
      <c r="F3" s="475"/>
      <c r="G3" s="475"/>
      <c r="H3" s="475"/>
      <c r="I3" s="475"/>
    </row>
    <row r="4" spans="1:13" ht="20.25" customHeight="1">
      <c r="D4" s="109" t="s">
        <v>384</v>
      </c>
      <c r="M4" s="109"/>
    </row>
    <row r="5" spans="1:13" s="92" customFormat="1" ht="31.5">
      <c r="A5" s="428" t="s">
        <v>1</v>
      </c>
      <c r="B5" s="428" t="s">
        <v>2</v>
      </c>
      <c r="C5" s="476" t="s">
        <v>3</v>
      </c>
      <c r="D5" s="476"/>
      <c r="E5" s="476"/>
      <c r="F5" s="476"/>
      <c r="G5" s="476"/>
      <c r="H5" s="476"/>
      <c r="I5" s="476"/>
    </row>
    <row r="6" spans="1:13" s="108" customFormat="1" ht="54.75" customHeight="1">
      <c r="A6" s="194">
        <v>1</v>
      </c>
      <c r="B6" s="107" t="s">
        <v>4</v>
      </c>
      <c r="C6" s="471" t="s">
        <v>414</v>
      </c>
      <c r="D6" s="472"/>
      <c r="E6" s="472"/>
      <c r="F6" s="472"/>
      <c r="G6" s="472"/>
      <c r="H6" s="472"/>
      <c r="I6" s="473"/>
    </row>
    <row r="7" spans="1:13" s="108" customFormat="1" ht="54.75" customHeight="1">
      <c r="A7" s="194">
        <v>2</v>
      </c>
      <c r="B7" s="437" t="s">
        <v>5</v>
      </c>
      <c r="C7" s="471" t="s">
        <v>388</v>
      </c>
      <c r="D7" s="472"/>
      <c r="E7" s="472"/>
      <c r="F7" s="472"/>
      <c r="G7" s="472"/>
      <c r="H7" s="472"/>
      <c r="I7" s="473"/>
    </row>
    <row r="8" spans="1:13" s="108" customFormat="1" ht="54.75" customHeight="1">
      <c r="A8" s="194">
        <v>3</v>
      </c>
      <c r="B8" s="437" t="s">
        <v>6</v>
      </c>
      <c r="C8" s="471" t="s">
        <v>407</v>
      </c>
      <c r="D8" s="472"/>
      <c r="E8" s="472"/>
      <c r="F8" s="472"/>
      <c r="G8" s="472"/>
      <c r="H8" s="472"/>
      <c r="I8" s="473"/>
    </row>
    <row r="9" spans="1:13" s="108" customFormat="1" ht="54.75" customHeight="1">
      <c r="A9" s="194">
        <v>4</v>
      </c>
      <c r="B9" s="437" t="s">
        <v>7</v>
      </c>
      <c r="C9" s="471" t="s">
        <v>408</v>
      </c>
      <c r="D9" s="472"/>
      <c r="E9" s="472"/>
      <c r="F9" s="472"/>
      <c r="G9" s="472"/>
      <c r="H9" s="472"/>
      <c r="I9" s="473"/>
    </row>
    <row r="10" spans="1:13" s="108" customFormat="1" ht="54.75" customHeight="1">
      <c r="A10" s="194">
        <v>5</v>
      </c>
      <c r="B10" s="437" t="s">
        <v>8</v>
      </c>
      <c r="C10" s="471" t="s">
        <v>409</v>
      </c>
      <c r="D10" s="472"/>
      <c r="E10" s="472"/>
      <c r="F10" s="472"/>
      <c r="G10" s="472"/>
      <c r="H10" s="472"/>
      <c r="I10" s="473"/>
    </row>
    <row r="11" spans="1:13" s="108" customFormat="1" ht="54.75" customHeight="1">
      <c r="A11" s="194">
        <v>6</v>
      </c>
      <c r="B11" s="437" t="s">
        <v>196</v>
      </c>
      <c r="C11" s="471" t="s">
        <v>410</v>
      </c>
      <c r="D11" s="472"/>
      <c r="E11" s="472"/>
      <c r="F11" s="472"/>
      <c r="G11" s="472"/>
      <c r="H11" s="472"/>
      <c r="I11" s="473"/>
    </row>
    <row r="12" spans="1:13" s="108" customFormat="1" ht="54.75" customHeight="1">
      <c r="A12" s="194">
        <v>7</v>
      </c>
      <c r="B12" s="437" t="s">
        <v>9</v>
      </c>
      <c r="C12" s="471" t="s">
        <v>411</v>
      </c>
      <c r="D12" s="472"/>
      <c r="E12" s="472"/>
      <c r="F12" s="472"/>
      <c r="G12" s="472"/>
      <c r="H12" s="472"/>
      <c r="I12" s="473"/>
    </row>
    <row r="13" spans="1:13" s="108" customFormat="1" ht="54.75" customHeight="1">
      <c r="A13" s="194">
        <v>8</v>
      </c>
      <c r="B13" s="107" t="s">
        <v>10</v>
      </c>
      <c r="C13" s="471" t="s">
        <v>389</v>
      </c>
      <c r="D13" s="472"/>
      <c r="E13" s="472"/>
      <c r="F13" s="472"/>
      <c r="G13" s="472"/>
      <c r="H13" s="472"/>
      <c r="I13" s="473"/>
    </row>
    <row r="14" spans="1:13" s="108" customFormat="1" ht="54.75" customHeight="1">
      <c r="A14" s="194">
        <v>9</v>
      </c>
      <c r="B14" s="107" t="s">
        <v>200</v>
      </c>
      <c r="C14" s="471" t="s">
        <v>412</v>
      </c>
      <c r="D14" s="472"/>
      <c r="E14" s="472"/>
      <c r="F14" s="472"/>
      <c r="G14" s="472"/>
      <c r="H14" s="472"/>
      <c r="I14" s="473"/>
    </row>
    <row r="15" spans="1:13" ht="41.25" customHeight="1">
      <c r="A15" s="470" t="s">
        <v>373</v>
      </c>
      <c r="B15" s="470"/>
      <c r="C15" s="470"/>
      <c r="D15" s="470"/>
      <c r="E15" s="470"/>
      <c r="F15" s="470"/>
      <c r="G15" s="470"/>
      <c r="H15" s="470"/>
      <c r="I15" s="470"/>
    </row>
  </sheetData>
  <mergeCells count="13">
    <mergeCell ref="A2:I2"/>
    <mergeCell ref="A3:I3"/>
    <mergeCell ref="C5:I5"/>
    <mergeCell ref="C6:I6"/>
    <mergeCell ref="C7:I7"/>
    <mergeCell ref="A15:I15"/>
    <mergeCell ref="C8:I8"/>
    <mergeCell ref="C9:I9"/>
    <mergeCell ref="C10:I10"/>
    <mergeCell ref="C13:I13"/>
    <mergeCell ref="C14:I14"/>
    <mergeCell ref="C11:I11"/>
    <mergeCell ref="C12:I12"/>
  </mergeCells>
  <printOptions horizontalCentered="1"/>
  <pageMargins left="0.63" right="0.43307086614173229"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I59"/>
  <sheetViews>
    <sheetView showZeros="0" zoomScale="85" zoomScaleNormal="85" workbookViewId="0">
      <pane xSplit="8" ySplit="6" topLeftCell="I47" activePane="bottomRight" state="frozen"/>
      <selection activeCell="L13" sqref="A12:L13"/>
      <selection pane="topRight" activeCell="L13" sqref="A12:L13"/>
      <selection pane="bottomLeft" activeCell="L13" sqref="A12:L13"/>
      <selection pane="bottomRight" activeCell="A4" sqref="A4:H58"/>
    </sheetView>
  </sheetViews>
  <sheetFormatPr defaultColWidth="9.140625" defaultRowHeight="20.100000000000001" customHeight="1"/>
  <cols>
    <col min="1" max="1" width="6.140625" style="5" customWidth="1"/>
    <col min="2" max="2" width="35.140625" style="6" customWidth="1"/>
    <col min="3" max="3" width="9.140625" style="5"/>
    <col min="4" max="6" width="11.85546875" style="6" customWidth="1"/>
    <col min="7" max="7" width="11.42578125" style="6" customWidth="1"/>
    <col min="8" max="8" width="11.85546875" style="6" customWidth="1"/>
    <col min="9" max="9" width="16.140625" style="6" customWidth="1"/>
    <col min="10" max="10" width="18.5703125" style="6" customWidth="1"/>
    <col min="11" max="16384" width="9.140625" style="6"/>
  </cols>
  <sheetData>
    <row r="1" spans="1:8" ht="20.100000000000001" customHeight="1">
      <c r="A1" s="488" t="s">
        <v>392</v>
      </c>
      <c r="B1" s="488"/>
    </row>
    <row r="2" spans="1:8" ht="27.75" customHeight="1">
      <c r="A2" s="488" t="s">
        <v>417</v>
      </c>
      <c r="B2" s="488"/>
      <c r="C2" s="488"/>
      <c r="D2" s="488"/>
      <c r="E2" s="488"/>
      <c r="F2" s="488"/>
      <c r="G2" s="488"/>
      <c r="H2" s="488"/>
    </row>
    <row r="3" spans="1:8" ht="20.100000000000001" customHeight="1">
      <c r="D3" s="505" t="s">
        <v>158</v>
      </c>
      <c r="E3" s="505"/>
      <c r="F3" s="505"/>
      <c r="G3" s="505"/>
      <c r="H3" s="505"/>
    </row>
    <row r="4" spans="1:8" ht="36.75" customHeight="1">
      <c r="A4" s="507" t="s">
        <v>11</v>
      </c>
      <c r="B4" s="507" t="s">
        <v>155</v>
      </c>
      <c r="C4" s="508" t="s">
        <v>13</v>
      </c>
      <c r="D4" s="519" t="s">
        <v>416</v>
      </c>
      <c r="E4" s="520"/>
      <c r="F4" s="519" t="s">
        <v>418</v>
      </c>
      <c r="G4" s="520"/>
      <c r="H4" s="519" t="s">
        <v>230</v>
      </c>
    </row>
    <row r="5" spans="1:8" ht="28.5" customHeight="1">
      <c r="A5" s="507"/>
      <c r="B5" s="507"/>
      <c r="C5" s="508"/>
      <c r="D5" s="315" t="s">
        <v>199</v>
      </c>
      <c r="E5" s="315" t="s">
        <v>216</v>
      </c>
      <c r="F5" s="315" t="s">
        <v>199</v>
      </c>
      <c r="G5" s="315" t="s">
        <v>216</v>
      </c>
      <c r="H5" s="520"/>
    </row>
    <row r="6" spans="1:8" s="26" customFormat="1" ht="12.75" customHeight="1">
      <c r="A6" s="387">
        <v>-1</v>
      </c>
      <c r="B6" s="387">
        <v>-2</v>
      </c>
      <c r="C6" s="387">
        <v>-3</v>
      </c>
      <c r="D6" s="189">
        <v>-4</v>
      </c>
      <c r="E6" s="189">
        <v>-5</v>
      </c>
      <c r="F6" s="189">
        <v>-6</v>
      </c>
      <c r="G6" s="189">
        <v>-7</v>
      </c>
      <c r="H6" s="189">
        <v>-8</v>
      </c>
    </row>
    <row r="7" spans="1:8" ht="20.100000000000001" customHeight="1">
      <c r="A7" s="190" t="s">
        <v>21</v>
      </c>
      <c r="B7" s="190" t="s">
        <v>197</v>
      </c>
      <c r="C7" s="191"/>
      <c r="D7" s="118">
        <f>D8+D20+D58</f>
        <v>31007.320390000001</v>
      </c>
      <c r="E7" s="118">
        <f>IFERROR(D7/$D$7*100,0)</f>
        <v>100</v>
      </c>
      <c r="F7" s="118">
        <f>F8+F20+F58</f>
        <v>31007.320390000004</v>
      </c>
      <c r="G7" s="118">
        <f>IFERROR(F7/$F$7*100,0)</f>
        <v>100</v>
      </c>
      <c r="H7" s="294">
        <f t="shared" ref="H7:H58" si="0">F7-D7</f>
        <v>0</v>
      </c>
    </row>
    <row r="8" spans="1:8" ht="20.100000000000001" customHeight="1">
      <c r="A8" s="344">
        <v>1</v>
      </c>
      <c r="B8" s="345" t="s">
        <v>23</v>
      </c>
      <c r="C8" s="328" t="s">
        <v>24</v>
      </c>
      <c r="D8" s="305">
        <f>Bieu01!D8</f>
        <v>26469.52894</v>
      </c>
      <c r="E8" s="305">
        <f t="shared" ref="E8:E58" si="1">IFERROR(D8/$D$7*100,0)</f>
        <v>85.365418898101694</v>
      </c>
      <c r="F8" s="305">
        <f>Bieu06!D8</f>
        <v>26367.343140000004</v>
      </c>
      <c r="G8" s="305">
        <f t="shared" ref="G8:G58" si="2">IFERROR(F8/$F$7*100,0)</f>
        <v>85.035865106562341</v>
      </c>
      <c r="H8" s="305">
        <f t="shared" si="0"/>
        <v>-102.18579999999565</v>
      </c>
    </row>
    <row r="9" spans="1:8" ht="20.100000000000001" customHeight="1">
      <c r="A9" s="346" t="s">
        <v>25</v>
      </c>
      <c r="B9" s="231" t="s">
        <v>26</v>
      </c>
      <c r="C9" s="230" t="s">
        <v>27</v>
      </c>
      <c r="D9" s="306">
        <f>Bieu01!D9</f>
        <v>23897.004430000001</v>
      </c>
      <c r="E9" s="306">
        <f t="shared" si="1"/>
        <v>77.068911887358354</v>
      </c>
      <c r="F9" s="306">
        <f>Bieu06!D9</f>
        <v>23780.494430000002</v>
      </c>
      <c r="G9" s="306">
        <f t="shared" si="2"/>
        <v>76.693161907887131</v>
      </c>
      <c r="H9" s="306">
        <f t="shared" si="0"/>
        <v>-116.5099999999984</v>
      </c>
    </row>
    <row r="10" spans="1:8" s="14" customFormat="1" ht="31.5">
      <c r="A10" s="347"/>
      <c r="B10" s="244" t="s">
        <v>28</v>
      </c>
      <c r="C10" s="243" t="s">
        <v>29</v>
      </c>
      <c r="D10" s="307">
        <f>Bieu01!D10</f>
        <v>23897.004430000001</v>
      </c>
      <c r="E10" s="307">
        <f t="shared" si="1"/>
        <v>77.068911887358354</v>
      </c>
      <c r="F10" s="306">
        <f>Bieu06!D10</f>
        <v>23780.594430000001</v>
      </c>
      <c r="G10" s="307">
        <f t="shared" si="2"/>
        <v>76.693484412375554</v>
      </c>
      <c r="H10" s="307">
        <f t="shared" si="0"/>
        <v>-116.40999999999985</v>
      </c>
    </row>
    <row r="11" spans="1:8" ht="20.100000000000001" customHeight="1">
      <c r="A11" s="346" t="s">
        <v>31</v>
      </c>
      <c r="B11" s="231" t="s">
        <v>32</v>
      </c>
      <c r="C11" s="230" t="s">
        <v>33</v>
      </c>
      <c r="D11" s="306">
        <f>Bieu01!D12</f>
        <v>55.280200000000001</v>
      </c>
      <c r="E11" s="306">
        <f t="shared" si="1"/>
        <v>0.1782811262137573</v>
      </c>
      <c r="F11" s="306">
        <f>Bieu06!D11</f>
        <v>54.940199999999997</v>
      </c>
      <c r="G11" s="306">
        <f t="shared" si="2"/>
        <v>0.1771846109530911</v>
      </c>
      <c r="H11" s="306">
        <f t="shared" si="0"/>
        <v>-0.34000000000000341</v>
      </c>
    </row>
    <row r="12" spans="1:8" ht="20.100000000000001" customHeight="1">
      <c r="A12" s="346" t="s">
        <v>34</v>
      </c>
      <c r="B12" s="231" t="s">
        <v>35</v>
      </c>
      <c r="C12" s="230" t="s">
        <v>36</v>
      </c>
      <c r="D12" s="306">
        <f>Bieu01!D13</f>
        <v>587.52012000000002</v>
      </c>
      <c r="E12" s="306">
        <f t="shared" si="1"/>
        <v>1.8947787574365111</v>
      </c>
      <c r="F12" s="306">
        <f>Bieu06!D12</f>
        <v>576.99432000000002</v>
      </c>
      <c r="G12" s="306">
        <f t="shared" si="2"/>
        <v>1.8608325799932175</v>
      </c>
      <c r="H12" s="306">
        <f t="shared" si="0"/>
        <v>-10.525800000000004</v>
      </c>
    </row>
    <row r="13" spans="1:8" ht="20.100000000000001" customHeight="1">
      <c r="A13" s="346" t="s">
        <v>37</v>
      </c>
      <c r="B13" s="231" t="s">
        <v>38</v>
      </c>
      <c r="C13" s="230" t="s">
        <v>39</v>
      </c>
      <c r="D13" s="306">
        <f>Bieu01!D14</f>
        <v>47.391199999999998</v>
      </c>
      <c r="E13" s="306">
        <f t="shared" si="1"/>
        <v>0.15283874712141804</v>
      </c>
      <c r="F13" s="306">
        <f>Bieu06!D13</f>
        <v>47.391199999999998</v>
      </c>
      <c r="G13" s="306">
        <f t="shared" si="2"/>
        <v>0.15283874712141804</v>
      </c>
      <c r="H13" s="306">
        <f t="shared" si="0"/>
        <v>0</v>
      </c>
    </row>
    <row r="14" spans="1:8" ht="20.100000000000001" customHeight="1">
      <c r="A14" s="346" t="s">
        <v>40</v>
      </c>
      <c r="B14" s="231" t="s">
        <v>41</v>
      </c>
      <c r="C14" s="230" t="s">
        <v>42</v>
      </c>
      <c r="D14" s="308">
        <f>Bieu01!D15</f>
        <v>0</v>
      </c>
      <c r="E14" s="308">
        <f t="shared" si="1"/>
        <v>0</v>
      </c>
      <c r="F14" s="308">
        <f>Bieu06!D14</f>
        <v>0</v>
      </c>
      <c r="G14" s="308">
        <f t="shared" si="2"/>
        <v>0</v>
      </c>
      <c r="H14" s="308">
        <f t="shared" si="0"/>
        <v>0</v>
      </c>
    </row>
    <row r="15" spans="1:8" ht="20.100000000000001" customHeight="1">
      <c r="A15" s="346" t="s">
        <v>43</v>
      </c>
      <c r="B15" s="231" t="s">
        <v>44</v>
      </c>
      <c r="C15" s="230" t="s">
        <v>45</v>
      </c>
      <c r="D15" s="308">
        <f>Bieu01!D16</f>
        <v>0</v>
      </c>
      <c r="E15" s="308">
        <f t="shared" si="1"/>
        <v>0</v>
      </c>
      <c r="F15" s="308">
        <f>Bieu06!D15</f>
        <v>0</v>
      </c>
      <c r="G15" s="308">
        <f t="shared" si="2"/>
        <v>0</v>
      </c>
      <c r="H15" s="308">
        <f t="shared" si="0"/>
        <v>0</v>
      </c>
    </row>
    <row r="16" spans="1:8" ht="28.5" customHeight="1">
      <c r="A16" s="346"/>
      <c r="B16" s="244" t="s">
        <v>260</v>
      </c>
      <c r="C16" s="308">
        <v>0</v>
      </c>
      <c r="D16" s="308">
        <f>Bieu01!D17</f>
        <v>0</v>
      </c>
      <c r="E16" s="308">
        <f t="shared" si="1"/>
        <v>0</v>
      </c>
      <c r="F16" s="308">
        <f>Bieu06!D16</f>
        <v>0</v>
      </c>
      <c r="G16" s="308">
        <f t="shared" si="2"/>
        <v>0</v>
      </c>
      <c r="H16" s="308">
        <f>F16-D16</f>
        <v>0</v>
      </c>
    </row>
    <row r="17" spans="1:8" ht="20.100000000000001" customHeight="1">
      <c r="A17" s="346" t="s">
        <v>46</v>
      </c>
      <c r="B17" s="231" t="s">
        <v>47</v>
      </c>
      <c r="C17" s="230" t="s">
        <v>48</v>
      </c>
      <c r="D17" s="306">
        <f>Bieu01!D18</f>
        <v>1880.7891600000003</v>
      </c>
      <c r="E17" s="306">
        <f t="shared" si="1"/>
        <v>6.0656294589279094</v>
      </c>
      <c r="F17" s="306">
        <f>Bieu06!D17</f>
        <v>1905.3791600000002</v>
      </c>
      <c r="G17" s="306">
        <f t="shared" si="2"/>
        <v>6.144933312633146</v>
      </c>
      <c r="H17" s="306">
        <f t="shared" si="0"/>
        <v>24.589999999999918</v>
      </c>
    </row>
    <row r="18" spans="1:8" ht="20.100000000000001" customHeight="1">
      <c r="A18" s="346" t="s">
        <v>49</v>
      </c>
      <c r="B18" s="231" t="s">
        <v>50</v>
      </c>
      <c r="C18" s="230" t="s">
        <v>51</v>
      </c>
      <c r="D18" s="308">
        <f>Bieu01!D19</f>
        <v>0</v>
      </c>
      <c r="E18" s="308">
        <f t="shared" si="1"/>
        <v>0</v>
      </c>
      <c r="F18" s="308">
        <f>Bieu06!D18</f>
        <v>0</v>
      </c>
      <c r="G18" s="308">
        <f t="shared" si="2"/>
        <v>0</v>
      </c>
      <c r="H18" s="308">
        <f t="shared" si="0"/>
        <v>0</v>
      </c>
    </row>
    <row r="19" spans="1:8" ht="20.100000000000001" customHeight="1">
      <c r="A19" s="346" t="s">
        <v>52</v>
      </c>
      <c r="B19" s="231" t="s">
        <v>53</v>
      </c>
      <c r="C19" s="230" t="s">
        <v>54</v>
      </c>
      <c r="D19" s="306">
        <f>Bieu01!D20</f>
        <v>1.54383</v>
      </c>
      <c r="E19" s="306">
        <f t="shared" si="1"/>
        <v>4.9789210437477596E-3</v>
      </c>
      <c r="F19" s="306">
        <f>Bieu06!D19</f>
        <v>2.1438300000000003</v>
      </c>
      <c r="G19" s="306">
        <f t="shared" si="2"/>
        <v>6.9139479743351023E-3</v>
      </c>
      <c r="H19" s="306">
        <f t="shared" si="0"/>
        <v>0.60000000000000031</v>
      </c>
    </row>
    <row r="20" spans="1:8" ht="20.100000000000001" customHeight="1">
      <c r="A20" s="344">
        <v>2</v>
      </c>
      <c r="B20" s="248" t="s">
        <v>55</v>
      </c>
      <c r="C20" s="328" t="s">
        <v>56</v>
      </c>
      <c r="D20" s="305">
        <f>Bieu01!D21</f>
        <v>4537.7914500000006</v>
      </c>
      <c r="E20" s="305">
        <f t="shared" si="1"/>
        <v>14.634581101898309</v>
      </c>
      <c r="F20" s="305">
        <f>Bieu06!D20</f>
        <v>4639.9772499999999</v>
      </c>
      <c r="G20" s="305">
        <f t="shared" si="2"/>
        <v>14.964134893437656</v>
      </c>
      <c r="H20" s="305">
        <f t="shared" si="0"/>
        <v>102.18579999999929</v>
      </c>
    </row>
    <row r="21" spans="1:8" ht="19.5" customHeight="1">
      <c r="A21" s="346" t="s">
        <v>57</v>
      </c>
      <c r="B21" s="231" t="s">
        <v>58</v>
      </c>
      <c r="C21" s="230" t="s">
        <v>59</v>
      </c>
      <c r="D21" s="306">
        <f>Bieu01!D22</f>
        <v>180.97059000000002</v>
      </c>
      <c r="E21" s="306">
        <f t="shared" si="1"/>
        <v>0.58363827549046721</v>
      </c>
      <c r="F21" s="306">
        <f>Bieu06!D21</f>
        <v>208.47059000000002</v>
      </c>
      <c r="G21" s="306">
        <f t="shared" si="2"/>
        <v>0.67232700980905369</v>
      </c>
      <c r="H21" s="306">
        <f t="shared" si="0"/>
        <v>27.5</v>
      </c>
    </row>
    <row r="22" spans="1:8" ht="20.100000000000001" customHeight="1">
      <c r="A22" s="346" t="s">
        <v>60</v>
      </c>
      <c r="B22" s="231" t="s">
        <v>61</v>
      </c>
      <c r="C22" s="230" t="s">
        <v>62</v>
      </c>
      <c r="D22" s="306">
        <f>Bieu01!D23</f>
        <v>2.5685399999999996</v>
      </c>
      <c r="E22" s="306">
        <f t="shared" si="1"/>
        <v>8.2836567871513497E-3</v>
      </c>
      <c r="F22" s="306">
        <f>Bieu06!D22</f>
        <v>2.5685399999999996</v>
      </c>
      <c r="G22" s="306">
        <f t="shared" si="2"/>
        <v>8.2836567871513497E-3</v>
      </c>
      <c r="H22" s="306">
        <f t="shared" si="0"/>
        <v>0</v>
      </c>
    </row>
    <row r="23" spans="1:8" ht="20.100000000000001" customHeight="1">
      <c r="A23" s="346" t="s">
        <v>63</v>
      </c>
      <c r="B23" s="231" t="s">
        <v>64</v>
      </c>
      <c r="C23" s="230" t="s">
        <v>65</v>
      </c>
      <c r="D23" s="308">
        <f>Bieu01!D24</f>
        <v>0</v>
      </c>
      <c r="E23" s="308">
        <f t="shared" si="1"/>
        <v>0</v>
      </c>
      <c r="F23" s="308">
        <f>Bieu06!D23</f>
        <v>0</v>
      </c>
      <c r="G23" s="308">
        <f t="shared" si="2"/>
        <v>0</v>
      </c>
      <c r="H23" s="308">
        <f t="shared" si="0"/>
        <v>0</v>
      </c>
    </row>
    <row r="24" spans="1:8" ht="20.100000000000001" customHeight="1">
      <c r="A24" s="346" t="s">
        <v>66</v>
      </c>
      <c r="B24" s="231" t="s">
        <v>68</v>
      </c>
      <c r="C24" s="230" t="s">
        <v>69</v>
      </c>
      <c r="D24" s="306">
        <f>Bieu01!D25</f>
        <v>20.872859999999999</v>
      </c>
      <c r="E24" s="306">
        <f t="shared" si="1"/>
        <v>6.7315910363965503E-2</v>
      </c>
      <c r="F24" s="306">
        <f>Bieu06!D24</f>
        <v>20.872859999999999</v>
      </c>
      <c r="G24" s="306">
        <f t="shared" si="2"/>
        <v>6.7315910363965489E-2</v>
      </c>
      <c r="H24" s="308">
        <f t="shared" si="0"/>
        <v>0</v>
      </c>
    </row>
    <row r="25" spans="1:8" ht="20.100000000000001" customHeight="1">
      <c r="A25" s="346" t="s">
        <v>67</v>
      </c>
      <c r="B25" s="231" t="s">
        <v>71</v>
      </c>
      <c r="C25" s="230" t="s">
        <v>72</v>
      </c>
      <c r="D25" s="306">
        <f>Bieu01!D26</f>
        <v>34.098520000000008</v>
      </c>
      <c r="E25" s="306">
        <f t="shared" si="1"/>
        <v>0.10996925748861851</v>
      </c>
      <c r="F25" s="306">
        <f>Bieu06!D25</f>
        <v>44.993020000000008</v>
      </c>
      <c r="G25" s="306">
        <f t="shared" si="2"/>
        <v>0.14510450898075816</v>
      </c>
      <c r="H25" s="306">
        <f t="shared" si="0"/>
        <v>10.894500000000001</v>
      </c>
    </row>
    <row r="26" spans="1:8" ht="20.100000000000001" customHeight="1">
      <c r="A26" s="346" t="s">
        <v>70</v>
      </c>
      <c r="B26" s="231" t="s">
        <v>74</v>
      </c>
      <c r="C26" s="230" t="s">
        <v>75</v>
      </c>
      <c r="D26" s="306">
        <f>Bieu01!D27</f>
        <v>94.295400000000001</v>
      </c>
      <c r="E26" s="306">
        <f t="shared" si="1"/>
        <v>0.30410689738417601</v>
      </c>
      <c r="F26" s="306">
        <f>Bieu06!D26</f>
        <v>106.69540000000001</v>
      </c>
      <c r="G26" s="306">
        <f t="shared" si="2"/>
        <v>0.34409745394964775</v>
      </c>
      <c r="H26" s="306">
        <f t="shared" si="0"/>
        <v>12.400000000000006</v>
      </c>
    </row>
    <row r="27" spans="1:8" ht="31.5">
      <c r="A27" s="346" t="s">
        <v>73</v>
      </c>
      <c r="B27" s="231" t="s">
        <v>77</v>
      </c>
      <c r="C27" s="230" t="s">
        <v>78</v>
      </c>
      <c r="D27" s="308">
        <f>Bieu01!D28</f>
        <v>0</v>
      </c>
      <c r="E27" s="308">
        <f t="shared" si="1"/>
        <v>0</v>
      </c>
      <c r="F27" s="308">
        <f>Bieu06!D27</f>
        <v>0</v>
      </c>
      <c r="G27" s="308">
        <f t="shared" si="2"/>
        <v>0</v>
      </c>
      <c r="H27" s="308">
        <f t="shared" si="0"/>
        <v>0</v>
      </c>
    </row>
    <row r="28" spans="1:8" ht="34.5" customHeight="1">
      <c r="A28" s="346" t="s">
        <v>76</v>
      </c>
      <c r="B28" s="231" t="s">
        <v>122</v>
      </c>
      <c r="C28" s="230" t="s">
        <v>123</v>
      </c>
      <c r="D28" s="308">
        <f>Bieu01!D29</f>
        <v>0</v>
      </c>
      <c r="E28" s="308">
        <f t="shared" si="1"/>
        <v>0</v>
      </c>
      <c r="F28" s="306">
        <f>Bieu06!D28</f>
        <v>4.5599999999999996</v>
      </c>
      <c r="G28" s="306">
        <f t="shared" si="2"/>
        <v>1.4706204672463793E-2</v>
      </c>
      <c r="H28" s="306">
        <f t="shared" si="0"/>
        <v>4.5599999999999996</v>
      </c>
    </row>
    <row r="29" spans="1:8" ht="31.5" customHeight="1">
      <c r="A29" s="346" t="s">
        <v>79</v>
      </c>
      <c r="B29" s="231" t="s">
        <v>80</v>
      </c>
      <c r="C29" s="230" t="s">
        <v>81</v>
      </c>
      <c r="D29" s="306">
        <f>SUM(D30:D45)</f>
        <v>2338.4860100000001</v>
      </c>
      <c r="E29" s="306">
        <f t="shared" si="1"/>
        <v>7.5417223435862342</v>
      </c>
      <c r="F29" s="306">
        <f t="shared" ref="F29" si="3">SUM(F30:F45)</f>
        <v>2368.4473100000005</v>
      </c>
      <c r="G29" s="306">
        <f t="shared" si="2"/>
        <v>7.6383488808785778</v>
      </c>
      <c r="H29" s="306">
        <f t="shared" si="0"/>
        <v>29.961300000000392</v>
      </c>
    </row>
    <row r="30" spans="1:8" ht="18.75" customHeight="1">
      <c r="A30" s="347" t="s">
        <v>202</v>
      </c>
      <c r="B30" s="334" t="s">
        <v>262</v>
      </c>
      <c r="C30" s="335" t="s">
        <v>88</v>
      </c>
      <c r="D30" s="307">
        <f>Bieu01!D31</f>
        <v>819.88206000000002</v>
      </c>
      <c r="E30" s="307">
        <f t="shared" si="1"/>
        <v>2.6441564433423781</v>
      </c>
      <c r="F30" s="307">
        <f>Bieu06!D30</f>
        <v>844.54336000000001</v>
      </c>
      <c r="G30" s="307">
        <f t="shared" si="2"/>
        <v>2.7236902427478671</v>
      </c>
      <c r="H30" s="307">
        <f t="shared" si="0"/>
        <v>24.661299999999983</v>
      </c>
    </row>
    <row r="31" spans="1:8" ht="18.75" customHeight="1">
      <c r="A31" s="347" t="s">
        <v>202</v>
      </c>
      <c r="B31" s="334" t="s">
        <v>263</v>
      </c>
      <c r="C31" s="335" t="s">
        <v>89</v>
      </c>
      <c r="D31" s="307">
        <f>Bieu01!D32</f>
        <v>1398.8882100000001</v>
      </c>
      <c r="E31" s="307">
        <f t="shared" si="1"/>
        <v>4.511477265385202</v>
      </c>
      <c r="F31" s="307">
        <f>Bieu06!D31</f>
        <v>1399.1282100000001</v>
      </c>
      <c r="G31" s="307">
        <f t="shared" si="2"/>
        <v>4.5122512761574365</v>
      </c>
      <c r="H31" s="307">
        <f t="shared" si="0"/>
        <v>0.24000000000000909</v>
      </c>
    </row>
    <row r="32" spans="1:8" ht="18.75" customHeight="1">
      <c r="A32" s="347" t="s">
        <v>202</v>
      </c>
      <c r="B32" s="334" t="s">
        <v>264</v>
      </c>
      <c r="C32" s="335" t="s">
        <v>82</v>
      </c>
      <c r="D32" s="307">
        <f>Bieu01!D33</f>
        <v>4.2575500000000002</v>
      </c>
      <c r="E32" s="307">
        <f t="shared" si="1"/>
        <v>1.3730789847203563E-2</v>
      </c>
      <c r="F32" s="307">
        <f>Bieu06!D32</f>
        <v>4.3675500000000005</v>
      </c>
      <c r="G32" s="307">
        <f t="shared" si="2"/>
        <v>1.4085544784477908E-2</v>
      </c>
      <c r="H32" s="307">
        <f t="shared" si="0"/>
        <v>0.11000000000000032</v>
      </c>
    </row>
    <row r="33" spans="1:8" ht="18.75" customHeight="1">
      <c r="A33" s="347" t="s">
        <v>202</v>
      </c>
      <c r="B33" s="334" t="s">
        <v>265</v>
      </c>
      <c r="C33" s="335" t="s">
        <v>83</v>
      </c>
      <c r="D33" s="309">
        <f>Bieu01!D34</f>
        <v>5.9372400000000001</v>
      </c>
      <c r="E33" s="309">
        <f t="shared" si="1"/>
        <v>1.9147865488933984E-2</v>
      </c>
      <c r="F33" s="309">
        <f>Bieu06!D33</f>
        <v>5.9372400000000001</v>
      </c>
      <c r="G33" s="309">
        <f t="shared" si="2"/>
        <v>1.914786548893398E-2</v>
      </c>
      <c r="H33" s="309">
        <f t="shared" si="0"/>
        <v>0</v>
      </c>
    </row>
    <row r="34" spans="1:8" ht="18.75" customHeight="1">
      <c r="A34" s="347" t="s">
        <v>202</v>
      </c>
      <c r="B34" s="334" t="s">
        <v>266</v>
      </c>
      <c r="C34" s="335" t="s">
        <v>84</v>
      </c>
      <c r="D34" s="309">
        <f>Bieu01!D35</f>
        <v>53.962939999999996</v>
      </c>
      <c r="E34" s="309">
        <f t="shared" si="1"/>
        <v>0.17403290358944815</v>
      </c>
      <c r="F34" s="309">
        <f>Bieu06!D34</f>
        <v>54.132939999999998</v>
      </c>
      <c r="G34" s="309">
        <f t="shared" si="2"/>
        <v>0.17458116121978121</v>
      </c>
      <c r="H34" s="307">
        <f t="shared" si="0"/>
        <v>0.17000000000000171</v>
      </c>
    </row>
    <row r="35" spans="1:8" ht="18.75" customHeight="1">
      <c r="A35" s="347" t="s">
        <v>202</v>
      </c>
      <c r="B35" s="334" t="s">
        <v>387</v>
      </c>
      <c r="C35" s="335" t="s">
        <v>85</v>
      </c>
      <c r="D35" s="307">
        <f>Bieu01!D36</f>
        <v>7.2243700000000004</v>
      </c>
      <c r="E35" s="307">
        <f t="shared" si="1"/>
        <v>2.3298917510878793E-2</v>
      </c>
      <c r="F35" s="307">
        <f>Bieu06!D35</f>
        <v>7.2543700000000007</v>
      </c>
      <c r="G35" s="307">
        <f t="shared" si="2"/>
        <v>2.3395668857408156E-2</v>
      </c>
      <c r="H35" s="309">
        <f t="shared" si="0"/>
        <v>3.0000000000000249E-2</v>
      </c>
    </row>
    <row r="36" spans="1:8" ht="18.75" customHeight="1">
      <c r="A36" s="347" t="s">
        <v>202</v>
      </c>
      <c r="B36" s="334" t="s">
        <v>268</v>
      </c>
      <c r="C36" s="335" t="s">
        <v>90</v>
      </c>
      <c r="D36" s="309">
        <f>Bieu01!D37</f>
        <v>0</v>
      </c>
      <c r="E36" s="309">
        <f t="shared" si="1"/>
        <v>0</v>
      </c>
      <c r="F36" s="307">
        <f>Bieu06!D36</f>
        <v>1.3399999999999999</v>
      </c>
      <c r="G36" s="307">
        <f t="shared" si="2"/>
        <v>4.3215601449783959E-3</v>
      </c>
      <c r="H36" s="307">
        <f t="shared" si="0"/>
        <v>1.3399999999999999</v>
      </c>
    </row>
    <row r="37" spans="1:8" ht="18.75" customHeight="1">
      <c r="A37" s="347" t="s">
        <v>202</v>
      </c>
      <c r="B37" s="334" t="s">
        <v>269</v>
      </c>
      <c r="C37" s="335" t="s">
        <v>91</v>
      </c>
      <c r="D37" s="307">
        <f>Bieu01!D38</f>
        <v>0.90388000000000024</v>
      </c>
      <c r="E37" s="307">
        <f t="shared" si="1"/>
        <v>2.9150535700321451E-3</v>
      </c>
      <c r="F37" s="307">
        <f>Bieu06!D37</f>
        <v>0.90388000000000024</v>
      </c>
      <c r="G37" s="307">
        <f t="shared" si="2"/>
        <v>2.9150535700321447E-3</v>
      </c>
      <c r="H37" s="307">
        <f t="shared" si="0"/>
        <v>0</v>
      </c>
    </row>
    <row r="38" spans="1:8" ht="18.75" customHeight="1">
      <c r="A38" s="347" t="s">
        <v>202</v>
      </c>
      <c r="B38" s="334" t="s">
        <v>261</v>
      </c>
      <c r="C38" s="335" t="s">
        <v>270</v>
      </c>
      <c r="D38" s="309">
        <f>Bieu01!D39</f>
        <v>0</v>
      </c>
      <c r="E38" s="309">
        <f t="shared" si="1"/>
        <v>0</v>
      </c>
      <c r="F38" s="309">
        <f>Bieu06!D38</f>
        <v>0</v>
      </c>
      <c r="G38" s="309">
        <f t="shared" si="2"/>
        <v>0</v>
      </c>
      <c r="H38" s="309">
        <f t="shared" si="0"/>
        <v>0</v>
      </c>
    </row>
    <row r="39" spans="1:8" ht="18.75" customHeight="1">
      <c r="A39" s="347" t="s">
        <v>202</v>
      </c>
      <c r="B39" s="334" t="s">
        <v>93</v>
      </c>
      <c r="C39" s="335" t="s">
        <v>94</v>
      </c>
      <c r="D39" s="307">
        <f>Bieu01!D40</f>
        <v>10.662599999999999</v>
      </c>
      <c r="E39" s="307">
        <f t="shared" si="1"/>
        <v>3.4387363583467646E-2</v>
      </c>
      <c r="F39" s="307">
        <f>Bieu06!D39</f>
        <v>12.162599999999999</v>
      </c>
      <c r="G39" s="307">
        <f t="shared" si="2"/>
        <v>3.9224930909936E-2</v>
      </c>
      <c r="H39" s="309">
        <f t="shared" si="0"/>
        <v>1.5</v>
      </c>
    </row>
    <row r="40" spans="1:8" ht="18.75" customHeight="1">
      <c r="A40" s="347" t="s">
        <v>202</v>
      </c>
      <c r="B40" s="334" t="s">
        <v>99</v>
      </c>
      <c r="C40" s="335" t="s">
        <v>100</v>
      </c>
      <c r="D40" s="307">
        <f>Bieu01!D41</f>
        <v>7.4726299999999997</v>
      </c>
      <c r="E40" s="307">
        <f t="shared" si="1"/>
        <v>2.4099567153858144E-2</v>
      </c>
      <c r="F40" s="307">
        <f>Bieu06!D40</f>
        <v>7.4726299999999997</v>
      </c>
      <c r="G40" s="307">
        <f t="shared" si="2"/>
        <v>2.4099567153858144E-2</v>
      </c>
      <c r="H40" s="309">
        <f t="shared" si="0"/>
        <v>0</v>
      </c>
    </row>
    <row r="41" spans="1:8" ht="20.100000000000001" customHeight="1">
      <c r="A41" s="347" t="s">
        <v>202</v>
      </c>
      <c r="B41" s="334" t="s">
        <v>117</v>
      </c>
      <c r="C41" s="335" t="s">
        <v>118</v>
      </c>
      <c r="D41" s="307">
        <f>Bieu01!D42</f>
        <v>3.87113</v>
      </c>
      <c r="E41" s="307">
        <f t="shared" si="1"/>
        <v>1.2484568003007629E-2</v>
      </c>
      <c r="F41" s="307">
        <f>Bieu06!D41</f>
        <v>3.87113</v>
      </c>
      <c r="G41" s="307">
        <f t="shared" si="2"/>
        <v>1.2484568003007625E-2</v>
      </c>
      <c r="H41" s="309">
        <f t="shared" si="0"/>
        <v>0</v>
      </c>
    </row>
    <row r="42" spans="1:8" ht="31.5">
      <c r="A42" s="347" t="s">
        <v>202</v>
      </c>
      <c r="B42" s="350" t="s">
        <v>120</v>
      </c>
      <c r="C42" s="245" t="s">
        <v>121</v>
      </c>
      <c r="D42" s="309">
        <f>Bieu01!D43</f>
        <v>18.240389999999998</v>
      </c>
      <c r="E42" s="309">
        <f t="shared" si="1"/>
        <v>5.8826076457360064E-2</v>
      </c>
      <c r="F42" s="309">
        <f>Bieu06!D42</f>
        <v>20.150389999999998</v>
      </c>
      <c r="G42" s="309">
        <f t="shared" si="2"/>
        <v>6.4985912186396433E-2</v>
      </c>
      <c r="H42" s="307">
        <f t="shared" si="0"/>
        <v>1.9100000000000001</v>
      </c>
    </row>
    <row r="43" spans="1:8" ht="20.100000000000001" customHeight="1">
      <c r="A43" s="347" t="s">
        <v>202</v>
      </c>
      <c r="B43" s="334" t="s">
        <v>271</v>
      </c>
      <c r="C43" s="335" t="s">
        <v>86</v>
      </c>
      <c r="D43" s="309">
        <f>Bieu01!D44</f>
        <v>0</v>
      </c>
      <c r="E43" s="309">
        <f t="shared" si="1"/>
        <v>0</v>
      </c>
      <c r="F43" s="309">
        <f>Bieu06!D43</f>
        <v>0</v>
      </c>
      <c r="G43" s="309">
        <f t="shared" si="2"/>
        <v>0</v>
      </c>
      <c r="H43" s="309">
        <f t="shared" si="0"/>
        <v>0</v>
      </c>
    </row>
    <row r="44" spans="1:8" ht="20.100000000000001" customHeight="1">
      <c r="A44" s="347" t="s">
        <v>202</v>
      </c>
      <c r="B44" s="334" t="s">
        <v>272</v>
      </c>
      <c r="C44" s="335" t="s">
        <v>87</v>
      </c>
      <c r="D44" s="309">
        <f>Bieu01!D45</f>
        <v>0</v>
      </c>
      <c r="E44" s="309">
        <f t="shared" si="1"/>
        <v>0</v>
      </c>
      <c r="F44" s="309">
        <f>Bieu06!D44</f>
        <v>0</v>
      </c>
      <c r="G44" s="309">
        <f t="shared" si="2"/>
        <v>0</v>
      </c>
      <c r="H44" s="309">
        <f t="shared" si="0"/>
        <v>0</v>
      </c>
    </row>
    <row r="45" spans="1:8" ht="20.100000000000001" customHeight="1">
      <c r="A45" s="347" t="s">
        <v>202</v>
      </c>
      <c r="B45" s="334" t="s">
        <v>273</v>
      </c>
      <c r="C45" s="335" t="s">
        <v>92</v>
      </c>
      <c r="D45" s="307">
        <f>Bieu01!D46</f>
        <v>7.1830100000000003</v>
      </c>
      <c r="E45" s="307">
        <f t="shared" si="1"/>
        <v>2.316552965446364E-2</v>
      </c>
      <c r="F45" s="307">
        <f>Bieu06!D45</f>
        <v>7.1830100000000003</v>
      </c>
      <c r="G45" s="307">
        <f t="shared" si="2"/>
        <v>2.3165529654463637E-2</v>
      </c>
      <c r="H45" s="309">
        <f t="shared" si="0"/>
        <v>0</v>
      </c>
    </row>
    <row r="46" spans="1:8" ht="20.100000000000001" customHeight="1">
      <c r="A46" s="348" t="s">
        <v>160</v>
      </c>
      <c r="B46" s="231" t="s">
        <v>96</v>
      </c>
      <c r="C46" s="230" t="s">
        <v>94</v>
      </c>
      <c r="D46" s="308">
        <f>Bieu01!D47</f>
        <v>0</v>
      </c>
      <c r="E46" s="308">
        <f t="shared" si="1"/>
        <v>0</v>
      </c>
      <c r="F46" s="308">
        <f>Bieu06!D46</f>
        <v>0</v>
      </c>
      <c r="G46" s="308">
        <f t="shared" si="2"/>
        <v>0</v>
      </c>
      <c r="H46" s="308">
        <f t="shared" si="0"/>
        <v>0</v>
      </c>
    </row>
    <row r="47" spans="1:8" ht="20.100000000000001" customHeight="1">
      <c r="A47" s="348" t="s">
        <v>95</v>
      </c>
      <c r="B47" s="231" t="s">
        <v>125</v>
      </c>
      <c r="C47" s="230" t="s">
        <v>126</v>
      </c>
      <c r="D47" s="306">
        <f>Bieu01!D48</f>
        <v>0.66117999999999999</v>
      </c>
      <c r="E47" s="306">
        <f t="shared" si="1"/>
        <v>2.1323351766095646E-3</v>
      </c>
      <c r="F47" s="306">
        <f>Bieu06!D47</f>
        <v>0.66117999999999999</v>
      </c>
      <c r="G47" s="306">
        <f t="shared" si="2"/>
        <v>2.1323351766095642E-3</v>
      </c>
      <c r="H47" s="308">
        <f t="shared" si="0"/>
        <v>0</v>
      </c>
    </row>
    <row r="48" spans="1:8" ht="20.100000000000001" customHeight="1">
      <c r="A48" s="348" t="s">
        <v>98</v>
      </c>
      <c r="B48" s="231" t="s">
        <v>128</v>
      </c>
      <c r="C48" s="230" t="s">
        <v>129</v>
      </c>
      <c r="D48" s="308">
        <f>Bieu01!D49</f>
        <v>0</v>
      </c>
      <c r="E48" s="308">
        <f t="shared" si="1"/>
        <v>0</v>
      </c>
      <c r="F48" s="308">
        <f>Bieu06!D48</f>
        <v>0</v>
      </c>
      <c r="G48" s="308">
        <f t="shared" si="2"/>
        <v>0</v>
      </c>
      <c r="H48" s="308">
        <f t="shared" si="0"/>
        <v>0</v>
      </c>
    </row>
    <row r="49" spans="1:9" ht="20.100000000000001" customHeight="1">
      <c r="A49" s="348" t="s">
        <v>101</v>
      </c>
      <c r="B49" s="231" t="s">
        <v>102</v>
      </c>
      <c r="C49" s="230" t="s">
        <v>103</v>
      </c>
      <c r="D49" s="306">
        <f>Bieu01!D50</f>
        <v>1176.0495100000001</v>
      </c>
      <c r="E49" s="306">
        <f t="shared" si="1"/>
        <v>3.7928124559234124</v>
      </c>
      <c r="F49" s="306">
        <f>Bieu06!D49</f>
        <v>1191.9695100000001</v>
      </c>
      <c r="G49" s="306">
        <f t="shared" si="2"/>
        <v>3.8441551704816632</v>
      </c>
      <c r="H49" s="306">
        <f t="shared" si="0"/>
        <v>15.920000000000073</v>
      </c>
    </row>
    <row r="50" spans="1:9" ht="20.100000000000001" customHeight="1">
      <c r="A50" s="348" t="s">
        <v>104</v>
      </c>
      <c r="B50" s="231" t="s">
        <v>105</v>
      </c>
      <c r="C50" s="230" t="s">
        <v>106</v>
      </c>
      <c r="D50" s="306">
        <f>Bieu01!D51</f>
        <v>115.58717</v>
      </c>
      <c r="E50" s="306">
        <f t="shared" si="1"/>
        <v>0.37277381130062881</v>
      </c>
      <c r="F50" s="306">
        <f>Bieu06!D50</f>
        <v>116.91717</v>
      </c>
      <c r="G50" s="306">
        <f t="shared" si="2"/>
        <v>0.37706312099676398</v>
      </c>
      <c r="H50" s="306">
        <f t="shared" si="0"/>
        <v>1.3299999999999983</v>
      </c>
    </row>
    <row r="51" spans="1:9" ht="20.100000000000001" customHeight="1">
      <c r="A51" s="348" t="s">
        <v>107</v>
      </c>
      <c r="B51" s="231" t="s">
        <v>108</v>
      </c>
      <c r="C51" s="230" t="s">
        <v>109</v>
      </c>
      <c r="D51" s="306">
        <f>Bieu01!D52</f>
        <v>21.229959999999998</v>
      </c>
      <c r="E51" s="306">
        <f t="shared" si="1"/>
        <v>6.8467573892153397E-2</v>
      </c>
      <c r="F51" s="306">
        <f>Bieu06!D51</f>
        <v>21.339959999999998</v>
      </c>
      <c r="G51" s="306">
        <f t="shared" si="2"/>
        <v>6.8822328829427737E-2</v>
      </c>
      <c r="H51" s="306">
        <f t="shared" si="0"/>
        <v>0.10999999999999943</v>
      </c>
    </row>
    <row r="52" spans="1:9" ht="31.5">
      <c r="A52" s="348" t="s">
        <v>110</v>
      </c>
      <c r="B52" s="231" t="s">
        <v>111</v>
      </c>
      <c r="C52" s="230" t="s">
        <v>112</v>
      </c>
      <c r="D52" s="306">
        <f>Bieu01!D53</f>
        <v>0.15539</v>
      </c>
      <c r="E52" s="306">
        <f t="shared" si="1"/>
        <v>5.0113972457327838E-4</v>
      </c>
      <c r="F52" s="306">
        <f>Bieu06!D52</f>
        <v>0.15539</v>
      </c>
      <c r="G52" s="306">
        <f t="shared" si="2"/>
        <v>5.0113972457327838E-4</v>
      </c>
      <c r="H52" s="308">
        <f t="shared" si="0"/>
        <v>0</v>
      </c>
    </row>
    <row r="53" spans="1:9" ht="20.100000000000001" customHeight="1">
      <c r="A53" s="348" t="s">
        <v>113</v>
      </c>
      <c r="B53" s="231" t="s">
        <v>114</v>
      </c>
      <c r="C53" s="230" t="s">
        <v>115</v>
      </c>
      <c r="D53" s="308">
        <f>Bieu01!D54</f>
        <v>0</v>
      </c>
      <c r="E53" s="308">
        <f t="shared" si="1"/>
        <v>0</v>
      </c>
      <c r="F53" s="308">
        <f>Bieu06!D53</f>
        <v>0</v>
      </c>
      <c r="G53" s="308">
        <f t="shared" si="2"/>
        <v>0</v>
      </c>
      <c r="H53" s="308">
        <f t="shared" si="0"/>
        <v>0</v>
      </c>
    </row>
    <row r="54" spans="1:9" ht="20.100000000000001" customHeight="1">
      <c r="A54" s="348" t="s">
        <v>116</v>
      </c>
      <c r="B54" s="231" t="s">
        <v>131</v>
      </c>
      <c r="C54" s="230" t="s">
        <v>132</v>
      </c>
      <c r="D54" s="306">
        <f>Bieu01!D55</f>
        <v>1.6618499999999998</v>
      </c>
      <c r="E54" s="306">
        <f t="shared" si="1"/>
        <v>5.3595408409942893E-3</v>
      </c>
      <c r="F54" s="306">
        <f>Bieu06!D54</f>
        <v>1.6618499999999998</v>
      </c>
      <c r="G54" s="306">
        <f t="shared" si="2"/>
        <v>5.3595408409942884E-3</v>
      </c>
      <c r="H54" s="308">
        <f t="shared" si="0"/>
        <v>0</v>
      </c>
    </row>
    <row r="55" spans="1:9" ht="20.100000000000001" customHeight="1">
      <c r="A55" s="348" t="s">
        <v>119</v>
      </c>
      <c r="B55" s="231" t="s">
        <v>134</v>
      </c>
      <c r="C55" s="230" t="s">
        <v>135</v>
      </c>
      <c r="D55" s="306">
        <f>Bieu01!D56</f>
        <v>526.20507999999995</v>
      </c>
      <c r="E55" s="306">
        <f t="shared" si="1"/>
        <v>1.6970350013531108</v>
      </c>
      <c r="F55" s="306">
        <f>Bieu06!D55</f>
        <v>525.71507999999994</v>
      </c>
      <c r="G55" s="306">
        <f t="shared" si="2"/>
        <v>1.6954547293597977</v>
      </c>
      <c r="H55" s="459">
        <f t="shared" si="0"/>
        <v>-0.49000000000000909</v>
      </c>
      <c r="I55" s="6" t="s">
        <v>428</v>
      </c>
    </row>
    <row r="56" spans="1:9" ht="20.100000000000001" customHeight="1">
      <c r="A56" s="348" t="s">
        <v>161</v>
      </c>
      <c r="B56" s="231" t="s">
        <v>137</v>
      </c>
      <c r="C56" s="230" t="s">
        <v>138</v>
      </c>
      <c r="D56" s="306">
        <f>Bieu01!D57</f>
        <v>24.949390000000001</v>
      </c>
      <c r="E56" s="306">
        <f t="shared" si="1"/>
        <v>8.0462902586210874E-2</v>
      </c>
      <c r="F56" s="306">
        <f>Bieu06!D56</f>
        <v>24.949390000000001</v>
      </c>
      <c r="G56" s="306">
        <f t="shared" si="2"/>
        <v>8.046290258621086E-2</v>
      </c>
      <c r="H56" s="308">
        <f t="shared" si="0"/>
        <v>0</v>
      </c>
    </row>
    <row r="57" spans="1:9" ht="20.100000000000001" customHeight="1">
      <c r="A57" s="348" t="s">
        <v>124</v>
      </c>
      <c r="B57" s="231" t="s">
        <v>140</v>
      </c>
      <c r="C57" s="230" t="s">
        <v>141</v>
      </c>
      <c r="D57" s="310">
        <f>Bieu01!D58</f>
        <v>0</v>
      </c>
      <c r="E57" s="310">
        <f t="shared" si="1"/>
        <v>0</v>
      </c>
      <c r="F57" s="311">
        <f>Bieu06!D57</f>
        <v>0</v>
      </c>
      <c r="G57" s="311">
        <f t="shared" si="2"/>
        <v>0</v>
      </c>
      <c r="H57" s="308">
        <f t="shared" si="0"/>
        <v>0</v>
      </c>
    </row>
    <row r="58" spans="1:9" ht="20.100000000000001" customHeight="1">
      <c r="A58" s="388">
        <v>3</v>
      </c>
      <c r="B58" s="339" t="s">
        <v>142</v>
      </c>
      <c r="C58" s="340" t="s">
        <v>143</v>
      </c>
      <c r="D58" s="312">
        <f>Bieu01!D59</f>
        <v>0</v>
      </c>
      <c r="E58" s="312">
        <f t="shared" si="1"/>
        <v>0</v>
      </c>
      <c r="F58" s="313">
        <f>Bieu06!D58</f>
        <v>0</v>
      </c>
      <c r="G58" s="313">
        <f t="shared" si="2"/>
        <v>0</v>
      </c>
      <c r="H58" s="314">
        <f t="shared" si="0"/>
        <v>0</v>
      </c>
    </row>
    <row r="59" spans="1:9" ht="20.100000000000001" customHeight="1">
      <c r="A59" s="11"/>
    </row>
  </sheetData>
  <mergeCells count="9">
    <mergeCell ref="A1:B1"/>
    <mergeCell ref="D3:H3"/>
    <mergeCell ref="A2:H2"/>
    <mergeCell ref="A4:A5"/>
    <mergeCell ref="B4:B5"/>
    <mergeCell ref="C4:C5"/>
    <mergeCell ref="H4:H5"/>
    <mergeCell ref="D4:E4"/>
    <mergeCell ref="F4:G4"/>
  </mergeCells>
  <pageMargins left="0.63" right="0.34" top="0.67" bottom="0.62" header="0.3" footer="0.3"/>
  <pageSetup paperSize="9" scale="85" fitToHeight="0" orientation="portrait" blackAndWhite="1"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FFFF00"/>
    <pageSetUpPr fitToPage="1"/>
  </sheetPr>
  <dimension ref="A1:M58"/>
  <sheetViews>
    <sheetView zoomScaleNormal="100" workbookViewId="0">
      <pane xSplit="4" ySplit="6" topLeftCell="E26" activePane="bottomRight" state="frozen"/>
      <selection sqref="A1:M73"/>
      <selection pane="topRight" sqref="A1:M73"/>
      <selection pane="bottomLeft" sqref="A1:M73"/>
      <selection pane="bottomRight" sqref="A1:XFD1048576"/>
    </sheetView>
  </sheetViews>
  <sheetFormatPr defaultColWidth="9.140625" defaultRowHeight="20.100000000000001" customHeight="1"/>
  <cols>
    <col min="1" max="1" width="6.140625" style="465" customWidth="1"/>
    <col min="2" max="2" width="40.28515625" style="465" customWidth="1"/>
    <col min="3" max="3" width="9.140625" style="465"/>
    <col min="4" max="4" width="11.7109375" style="465" customWidth="1"/>
    <col min="5" max="7" width="9.140625" style="465"/>
    <col min="8" max="8" width="8.42578125" style="465" customWidth="1"/>
    <col min="9" max="16384" width="9.140625" style="465"/>
  </cols>
  <sheetData>
    <row r="1" spans="1:13" ht="20.100000000000001" customHeight="1">
      <c r="A1" s="488" t="s">
        <v>196</v>
      </c>
      <c r="B1" s="488"/>
    </row>
    <row r="2" spans="1:13" ht="57" customHeight="1">
      <c r="A2" s="489" t="s">
        <v>402</v>
      </c>
      <c r="B2" s="489"/>
      <c r="C2" s="489"/>
      <c r="D2" s="489"/>
      <c r="E2" s="489"/>
      <c r="F2" s="489"/>
      <c r="G2" s="489"/>
      <c r="H2" s="489"/>
      <c r="I2" s="489"/>
      <c r="J2" s="489"/>
      <c r="K2" s="489"/>
      <c r="L2" s="489"/>
      <c r="M2" s="489"/>
    </row>
    <row r="3" spans="1:13" ht="20.100000000000001" customHeight="1">
      <c r="A3" s="112"/>
      <c r="E3" s="8"/>
      <c r="K3" s="505" t="s">
        <v>158</v>
      </c>
      <c r="L3" s="505"/>
      <c r="M3" s="505"/>
    </row>
    <row r="4" spans="1:13" ht="20.100000000000001" customHeight="1">
      <c r="A4" s="501" t="s">
        <v>11</v>
      </c>
      <c r="B4" s="501" t="s">
        <v>12</v>
      </c>
      <c r="C4" s="503" t="s">
        <v>13</v>
      </c>
      <c r="D4" s="503" t="s">
        <v>156</v>
      </c>
      <c r="E4" s="499" t="s">
        <v>16</v>
      </c>
      <c r="F4" s="499"/>
      <c r="G4" s="499"/>
      <c r="H4" s="499"/>
      <c r="I4" s="499"/>
      <c r="J4" s="499"/>
      <c r="K4" s="499"/>
      <c r="L4" s="499"/>
      <c r="M4" s="499"/>
    </row>
    <row r="5" spans="1:13" ht="45">
      <c r="A5" s="502"/>
      <c r="B5" s="502"/>
      <c r="C5" s="504"/>
      <c r="D5" s="504"/>
      <c r="E5" s="466" t="s">
        <v>374</v>
      </c>
      <c r="F5" s="466" t="s">
        <v>375</v>
      </c>
      <c r="G5" s="466" t="s">
        <v>376</v>
      </c>
      <c r="H5" s="466" t="s">
        <v>377</v>
      </c>
      <c r="I5" s="466" t="s">
        <v>378</v>
      </c>
      <c r="J5" s="466" t="s">
        <v>379</v>
      </c>
      <c r="K5" s="466" t="s">
        <v>380</v>
      </c>
      <c r="L5" s="466" t="s">
        <v>381</v>
      </c>
      <c r="M5" s="466" t="s">
        <v>382</v>
      </c>
    </row>
    <row r="6" spans="1:13" s="438" customFormat="1" ht="15" customHeight="1">
      <c r="A6" s="162" t="s">
        <v>17</v>
      </c>
      <c r="B6" s="162" t="s">
        <v>18</v>
      </c>
      <c r="C6" s="162" t="s">
        <v>19</v>
      </c>
      <c r="D6" s="162" t="s">
        <v>159</v>
      </c>
      <c r="E6" s="257" t="s">
        <v>20</v>
      </c>
      <c r="F6" s="257">
        <v>-6</v>
      </c>
      <c r="G6" s="257">
        <v>-7</v>
      </c>
      <c r="H6" s="257">
        <v>-8</v>
      </c>
      <c r="I6" s="257">
        <v>-9</v>
      </c>
      <c r="J6" s="257">
        <v>-10</v>
      </c>
      <c r="K6" s="257">
        <v>-11</v>
      </c>
      <c r="L6" s="257">
        <v>-12</v>
      </c>
      <c r="M6" s="257">
        <v>-13</v>
      </c>
    </row>
    <row r="7" spans="1:13" ht="20.100000000000001" customHeight="1">
      <c r="A7" s="196">
        <v>1</v>
      </c>
      <c r="B7" s="155" t="s">
        <v>23</v>
      </c>
      <c r="C7" s="439" t="s">
        <v>24</v>
      </c>
      <c r="D7" s="174">
        <v>0</v>
      </c>
      <c r="E7" s="174">
        <v>0</v>
      </c>
      <c r="F7" s="174">
        <v>0</v>
      </c>
      <c r="G7" s="174">
        <v>0</v>
      </c>
      <c r="H7" s="174">
        <v>0</v>
      </c>
      <c r="I7" s="174">
        <v>0</v>
      </c>
      <c r="J7" s="174">
        <v>0</v>
      </c>
      <c r="K7" s="174">
        <v>0</v>
      </c>
      <c r="L7" s="174">
        <v>0</v>
      </c>
      <c r="M7" s="174">
        <v>0</v>
      </c>
    </row>
    <row r="8" spans="1:13" ht="20.100000000000001" customHeight="1">
      <c r="A8" s="156" t="s">
        <v>25</v>
      </c>
      <c r="B8" s="159" t="s">
        <v>26</v>
      </c>
      <c r="C8" s="440" t="s">
        <v>27</v>
      </c>
      <c r="D8" s="175">
        <v>0</v>
      </c>
      <c r="E8" s="175">
        <v>0</v>
      </c>
      <c r="F8" s="175">
        <v>0</v>
      </c>
      <c r="G8" s="175">
        <v>0</v>
      </c>
      <c r="H8" s="175">
        <v>0</v>
      </c>
      <c r="I8" s="175">
        <v>0</v>
      </c>
      <c r="J8" s="175">
        <v>0</v>
      </c>
      <c r="K8" s="175">
        <v>0</v>
      </c>
      <c r="L8" s="175">
        <v>0</v>
      </c>
      <c r="M8" s="175">
        <v>0</v>
      </c>
    </row>
    <row r="9" spans="1:13" ht="15.75">
      <c r="A9" s="156"/>
      <c r="B9" s="157" t="s">
        <v>28</v>
      </c>
      <c r="C9" s="441" t="s">
        <v>29</v>
      </c>
      <c r="D9" s="175">
        <v>0</v>
      </c>
      <c r="E9" s="175">
        <v>0</v>
      </c>
      <c r="F9" s="175">
        <v>0</v>
      </c>
      <c r="G9" s="175">
        <v>0</v>
      </c>
      <c r="H9" s="175">
        <v>0</v>
      </c>
      <c r="I9" s="175">
        <v>0</v>
      </c>
      <c r="J9" s="175">
        <v>0</v>
      </c>
      <c r="K9" s="175">
        <v>0</v>
      </c>
      <c r="L9" s="175">
        <v>0</v>
      </c>
      <c r="M9" s="175">
        <v>0</v>
      </c>
    </row>
    <row r="10" spans="1:13" ht="65.25" hidden="1" customHeight="1">
      <c r="A10" s="156"/>
      <c r="B10" s="157" t="s">
        <v>214</v>
      </c>
      <c r="C10" s="158" t="s">
        <v>30</v>
      </c>
      <c r="D10" s="175">
        <v>0</v>
      </c>
      <c r="E10" s="175">
        <v>0</v>
      </c>
      <c r="F10" s="175">
        <v>0</v>
      </c>
      <c r="G10" s="175">
        <v>0</v>
      </c>
      <c r="H10" s="175">
        <v>0</v>
      </c>
      <c r="I10" s="175">
        <v>0</v>
      </c>
      <c r="J10" s="175">
        <v>0</v>
      </c>
      <c r="K10" s="175">
        <v>0</v>
      </c>
      <c r="L10" s="175">
        <v>0</v>
      </c>
      <c r="M10" s="175">
        <v>0</v>
      </c>
    </row>
    <row r="11" spans="1:13" ht="20.100000000000001" customHeight="1">
      <c r="A11" s="156" t="s">
        <v>31</v>
      </c>
      <c r="B11" s="159" t="s">
        <v>32</v>
      </c>
      <c r="C11" s="440" t="s">
        <v>33</v>
      </c>
      <c r="D11" s="175">
        <v>0</v>
      </c>
      <c r="E11" s="175">
        <v>0</v>
      </c>
      <c r="F11" s="175">
        <v>0</v>
      </c>
      <c r="G11" s="175">
        <v>0</v>
      </c>
      <c r="H11" s="175">
        <v>0</v>
      </c>
      <c r="I11" s="175">
        <v>0</v>
      </c>
      <c r="J11" s="175">
        <v>0</v>
      </c>
      <c r="K11" s="175">
        <v>0</v>
      </c>
      <c r="L11" s="175">
        <v>0</v>
      </c>
      <c r="M11" s="175">
        <v>0</v>
      </c>
    </row>
    <row r="12" spans="1:13" ht="20.100000000000001" customHeight="1">
      <c r="A12" s="156" t="s">
        <v>34</v>
      </c>
      <c r="B12" s="159" t="s">
        <v>35</v>
      </c>
      <c r="C12" s="440" t="s">
        <v>36</v>
      </c>
      <c r="D12" s="175">
        <v>0</v>
      </c>
      <c r="E12" s="175">
        <v>0</v>
      </c>
      <c r="F12" s="175">
        <v>0</v>
      </c>
      <c r="G12" s="175">
        <v>0</v>
      </c>
      <c r="H12" s="175">
        <v>0</v>
      </c>
      <c r="I12" s="175">
        <v>0</v>
      </c>
      <c r="J12" s="175">
        <v>0</v>
      </c>
      <c r="K12" s="175">
        <v>0</v>
      </c>
      <c r="L12" s="175">
        <v>0</v>
      </c>
      <c r="M12" s="175">
        <v>0</v>
      </c>
    </row>
    <row r="13" spans="1:13" ht="20.100000000000001" customHeight="1">
      <c r="A13" s="156" t="s">
        <v>37</v>
      </c>
      <c r="B13" s="159" t="s">
        <v>38</v>
      </c>
      <c r="C13" s="440" t="s">
        <v>39</v>
      </c>
      <c r="D13" s="175">
        <v>0</v>
      </c>
      <c r="E13" s="175">
        <v>0</v>
      </c>
      <c r="F13" s="175">
        <v>0</v>
      </c>
      <c r="G13" s="175">
        <v>0</v>
      </c>
      <c r="H13" s="175">
        <v>0</v>
      </c>
      <c r="I13" s="175">
        <v>0</v>
      </c>
      <c r="J13" s="175">
        <v>0</v>
      </c>
      <c r="K13" s="175">
        <v>0</v>
      </c>
      <c r="L13" s="175">
        <v>0</v>
      </c>
      <c r="M13" s="175">
        <v>0</v>
      </c>
    </row>
    <row r="14" spans="1:13" ht="20.100000000000001" customHeight="1">
      <c r="A14" s="156" t="s">
        <v>40</v>
      </c>
      <c r="B14" s="159" t="s">
        <v>41</v>
      </c>
      <c r="C14" s="440" t="s">
        <v>42</v>
      </c>
      <c r="D14" s="175">
        <v>0</v>
      </c>
      <c r="E14" s="175">
        <v>0</v>
      </c>
      <c r="F14" s="175">
        <v>0</v>
      </c>
      <c r="G14" s="175">
        <v>0</v>
      </c>
      <c r="H14" s="175">
        <v>0</v>
      </c>
      <c r="I14" s="175">
        <v>0</v>
      </c>
      <c r="J14" s="175">
        <v>0</v>
      </c>
      <c r="K14" s="175">
        <v>0</v>
      </c>
      <c r="L14" s="175">
        <v>0</v>
      </c>
      <c r="M14" s="175">
        <v>0</v>
      </c>
    </row>
    <row r="15" spans="1:13" ht="20.100000000000001" customHeight="1">
      <c r="A15" s="156" t="s">
        <v>43</v>
      </c>
      <c r="B15" s="159" t="s">
        <v>44</v>
      </c>
      <c r="C15" s="440" t="s">
        <v>45</v>
      </c>
      <c r="D15" s="175">
        <v>0</v>
      </c>
      <c r="E15" s="175">
        <v>0</v>
      </c>
      <c r="F15" s="175">
        <v>0</v>
      </c>
      <c r="G15" s="175">
        <v>0</v>
      </c>
      <c r="H15" s="175">
        <v>0</v>
      </c>
      <c r="I15" s="175">
        <v>0</v>
      </c>
      <c r="J15" s="175">
        <v>0</v>
      </c>
      <c r="K15" s="175">
        <v>0</v>
      </c>
      <c r="L15" s="175">
        <v>0</v>
      </c>
      <c r="M15" s="175">
        <v>0</v>
      </c>
    </row>
    <row r="16" spans="1:13" ht="20.100000000000001" customHeight="1">
      <c r="A16" s="156" t="s">
        <v>46</v>
      </c>
      <c r="B16" s="159" t="s">
        <v>47</v>
      </c>
      <c r="C16" s="440" t="s">
        <v>48</v>
      </c>
      <c r="D16" s="175">
        <v>0</v>
      </c>
      <c r="E16" s="175">
        <v>0</v>
      </c>
      <c r="F16" s="175">
        <v>0</v>
      </c>
      <c r="G16" s="175">
        <v>0</v>
      </c>
      <c r="H16" s="175">
        <v>0</v>
      </c>
      <c r="I16" s="175">
        <v>0</v>
      </c>
      <c r="J16" s="175">
        <v>0</v>
      </c>
      <c r="K16" s="175">
        <v>0</v>
      </c>
      <c r="L16" s="175">
        <v>0</v>
      </c>
      <c r="M16" s="175">
        <v>0</v>
      </c>
    </row>
    <row r="17" spans="1:13" ht="20.100000000000001" customHeight="1">
      <c r="A17" s="156" t="s">
        <v>49</v>
      </c>
      <c r="B17" s="159" t="s">
        <v>50</v>
      </c>
      <c r="C17" s="440" t="s">
        <v>51</v>
      </c>
      <c r="D17" s="175">
        <v>0</v>
      </c>
      <c r="E17" s="175">
        <v>0</v>
      </c>
      <c r="F17" s="175">
        <v>0</v>
      </c>
      <c r="G17" s="175">
        <v>0</v>
      </c>
      <c r="H17" s="175">
        <v>0</v>
      </c>
      <c r="I17" s="175">
        <v>0</v>
      </c>
      <c r="J17" s="175">
        <v>0</v>
      </c>
      <c r="K17" s="175">
        <v>0</v>
      </c>
      <c r="L17" s="175">
        <v>0</v>
      </c>
      <c r="M17" s="175">
        <v>0</v>
      </c>
    </row>
    <row r="18" spans="1:13" ht="20.100000000000001" customHeight="1">
      <c r="A18" s="156" t="s">
        <v>52</v>
      </c>
      <c r="B18" s="159" t="s">
        <v>53</v>
      </c>
      <c r="C18" s="440" t="s">
        <v>54</v>
      </c>
      <c r="D18" s="175">
        <v>0</v>
      </c>
      <c r="E18" s="175">
        <v>0</v>
      </c>
      <c r="F18" s="175">
        <v>0</v>
      </c>
      <c r="G18" s="175">
        <v>0</v>
      </c>
      <c r="H18" s="175">
        <v>0</v>
      </c>
      <c r="I18" s="175">
        <v>0</v>
      </c>
      <c r="J18" s="175">
        <v>0</v>
      </c>
      <c r="K18" s="175">
        <v>0</v>
      </c>
      <c r="L18" s="175">
        <v>0</v>
      </c>
      <c r="M18" s="175">
        <v>0</v>
      </c>
    </row>
    <row r="19" spans="1:13" ht="20.100000000000001" customHeight="1">
      <c r="A19" s="196">
        <v>2</v>
      </c>
      <c r="B19" s="155" t="s">
        <v>55</v>
      </c>
      <c r="C19" s="439" t="s">
        <v>56</v>
      </c>
      <c r="D19" s="174">
        <v>0</v>
      </c>
      <c r="E19" s="174">
        <v>0</v>
      </c>
      <c r="F19" s="174">
        <v>0</v>
      </c>
      <c r="G19" s="174">
        <v>0</v>
      </c>
      <c r="H19" s="174">
        <v>0</v>
      </c>
      <c r="I19" s="174">
        <v>0</v>
      </c>
      <c r="J19" s="174">
        <v>0</v>
      </c>
      <c r="K19" s="174">
        <v>0</v>
      </c>
      <c r="L19" s="174">
        <v>0</v>
      </c>
      <c r="M19" s="174">
        <v>0</v>
      </c>
    </row>
    <row r="20" spans="1:13" ht="20.100000000000001" customHeight="1">
      <c r="A20" s="156" t="s">
        <v>57</v>
      </c>
      <c r="B20" s="159" t="s">
        <v>58</v>
      </c>
      <c r="C20" s="440" t="s">
        <v>59</v>
      </c>
      <c r="D20" s="175">
        <v>0</v>
      </c>
      <c r="E20" s="175">
        <v>0</v>
      </c>
      <c r="F20" s="175">
        <v>0</v>
      </c>
      <c r="G20" s="175">
        <v>0</v>
      </c>
      <c r="H20" s="175">
        <v>0</v>
      </c>
      <c r="I20" s="175">
        <v>0</v>
      </c>
      <c r="J20" s="175">
        <v>0</v>
      </c>
      <c r="K20" s="175">
        <v>0</v>
      </c>
      <c r="L20" s="175">
        <v>0</v>
      </c>
      <c r="M20" s="175">
        <v>0</v>
      </c>
    </row>
    <row r="21" spans="1:13" ht="20.100000000000001" customHeight="1">
      <c r="A21" s="156" t="s">
        <v>60</v>
      </c>
      <c r="B21" s="159" t="s">
        <v>61</v>
      </c>
      <c r="C21" s="440" t="s">
        <v>62</v>
      </c>
      <c r="D21" s="175">
        <v>0</v>
      </c>
      <c r="E21" s="175">
        <v>0</v>
      </c>
      <c r="F21" s="175">
        <v>0</v>
      </c>
      <c r="G21" s="175">
        <v>0</v>
      </c>
      <c r="H21" s="175">
        <v>0</v>
      </c>
      <c r="I21" s="175">
        <v>0</v>
      </c>
      <c r="J21" s="175">
        <v>0</v>
      </c>
      <c r="K21" s="175">
        <v>0</v>
      </c>
      <c r="L21" s="175">
        <v>0</v>
      </c>
      <c r="M21" s="175">
        <v>0</v>
      </c>
    </row>
    <row r="22" spans="1:13" ht="20.100000000000001" customHeight="1">
      <c r="A22" s="156" t="s">
        <v>63</v>
      </c>
      <c r="B22" s="159" t="s">
        <v>64</v>
      </c>
      <c r="C22" s="440" t="s">
        <v>65</v>
      </c>
      <c r="D22" s="175">
        <v>0</v>
      </c>
      <c r="E22" s="175">
        <v>0</v>
      </c>
      <c r="F22" s="175">
        <v>0</v>
      </c>
      <c r="G22" s="175">
        <v>0</v>
      </c>
      <c r="H22" s="175">
        <v>0</v>
      </c>
      <c r="I22" s="175">
        <v>0</v>
      </c>
      <c r="J22" s="175">
        <v>0</v>
      </c>
      <c r="K22" s="175">
        <v>0</v>
      </c>
      <c r="L22" s="175">
        <v>0</v>
      </c>
      <c r="M22" s="175">
        <v>0</v>
      </c>
    </row>
    <row r="23" spans="1:13" ht="20.100000000000001" customHeight="1">
      <c r="A23" s="156" t="s">
        <v>66</v>
      </c>
      <c r="B23" s="159" t="s">
        <v>68</v>
      </c>
      <c r="C23" s="440" t="s">
        <v>69</v>
      </c>
      <c r="D23" s="175">
        <v>0</v>
      </c>
      <c r="E23" s="175">
        <v>0</v>
      </c>
      <c r="F23" s="175">
        <v>0</v>
      </c>
      <c r="G23" s="175">
        <v>0</v>
      </c>
      <c r="H23" s="175">
        <v>0</v>
      </c>
      <c r="I23" s="175">
        <v>0</v>
      </c>
      <c r="J23" s="175">
        <v>0</v>
      </c>
      <c r="K23" s="175">
        <v>0</v>
      </c>
      <c r="L23" s="175">
        <v>0</v>
      </c>
      <c r="M23" s="175">
        <v>0</v>
      </c>
    </row>
    <row r="24" spans="1:13" ht="20.100000000000001" customHeight="1">
      <c r="A24" s="156" t="s">
        <v>67</v>
      </c>
      <c r="B24" s="159" t="s">
        <v>71</v>
      </c>
      <c r="C24" s="440" t="s">
        <v>72</v>
      </c>
      <c r="D24" s="175">
        <v>0</v>
      </c>
      <c r="E24" s="175">
        <v>0</v>
      </c>
      <c r="F24" s="175">
        <v>0</v>
      </c>
      <c r="G24" s="175">
        <v>0</v>
      </c>
      <c r="H24" s="175">
        <v>0</v>
      </c>
      <c r="I24" s="175">
        <v>0</v>
      </c>
      <c r="J24" s="175">
        <v>0</v>
      </c>
      <c r="K24" s="175">
        <v>0</v>
      </c>
      <c r="L24" s="175">
        <v>0</v>
      </c>
      <c r="M24" s="175">
        <v>0</v>
      </c>
    </row>
    <row r="25" spans="1:13" ht="20.100000000000001" customHeight="1">
      <c r="A25" s="156" t="s">
        <v>70</v>
      </c>
      <c r="B25" s="159" t="s">
        <v>74</v>
      </c>
      <c r="C25" s="440" t="s">
        <v>75</v>
      </c>
      <c r="D25" s="175">
        <v>0</v>
      </c>
      <c r="E25" s="175">
        <v>0</v>
      </c>
      <c r="F25" s="175">
        <v>0</v>
      </c>
      <c r="G25" s="175">
        <v>0</v>
      </c>
      <c r="H25" s="175">
        <v>0</v>
      </c>
      <c r="I25" s="175">
        <v>0</v>
      </c>
      <c r="J25" s="175">
        <v>0</v>
      </c>
      <c r="K25" s="175">
        <v>0</v>
      </c>
      <c r="L25" s="175">
        <v>0</v>
      </c>
      <c r="M25" s="175">
        <v>0</v>
      </c>
    </row>
    <row r="26" spans="1:13" ht="15.75">
      <c r="A26" s="156" t="s">
        <v>73</v>
      </c>
      <c r="B26" s="159" t="s">
        <v>77</v>
      </c>
      <c r="C26" s="440" t="s">
        <v>78</v>
      </c>
      <c r="D26" s="175">
        <v>0</v>
      </c>
      <c r="E26" s="175">
        <v>0</v>
      </c>
      <c r="F26" s="175">
        <v>0</v>
      </c>
      <c r="G26" s="175">
        <v>0</v>
      </c>
      <c r="H26" s="175">
        <v>0</v>
      </c>
      <c r="I26" s="175">
        <v>0</v>
      </c>
      <c r="J26" s="175">
        <v>0</v>
      </c>
      <c r="K26" s="175">
        <v>0</v>
      </c>
      <c r="L26" s="175">
        <v>0</v>
      </c>
      <c r="M26" s="175">
        <v>0</v>
      </c>
    </row>
    <row r="27" spans="1:13" ht="15.75">
      <c r="A27" s="156" t="s">
        <v>76</v>
      </c>
      <c r="B27" s="159" t="s">
        <v>122</v>
      </c>
      <c r="C27" s="440" t="s">
        <v>123</v>
      </c>
      <c r="D27" s="175">
        <v>0</v>
      </c>
      <c r="E27" s="175">
        <v>0</v>
      </c>
      <c r="F27" s="175">
        <v>0</v>
      </c>
      <c r="G27" s="175">
        <v>0</v>
      </c>
      <c r="H27" s="175">
        <v>0</v>
      </c>
      <c r="I27" s="175">
        <v>0</v>
      </c>
      <c r="J27" s="175">
        <v>0</v>
      </c>
      <c r="K27" s="175">
        <v>0</v>
      </c>
      <c r="L27" s="175">
        <v>0</v>
      </c>
      <c r="M27" s="175">
        <v>0</v>
      </c>
    </row>
    <row r="28" spans="1:13" ht="31.5">
      <c r="A28" s="156" t="s">
        <v>79</v>
      </c>
      <c r="B28" s="159" t="s">
        <v>80</v>
      </c>
      <c r="C28" s="440" t="s">
        <v>81</v>
      </c>
      <c r="D28" s="176">
        <v>0</v>
      </c>
      <c r="E28" s="175">
        <v>0</v>
      </c>
      <c r="F28" s="175">
        <v>0</v>
      </c>
      <c r="G28" s="175">
        <v>0</v>
      </c>
      <c r="H28" s="175">
        <v>0</v>
      </c>
      <c r="I28" s="175">
        <v>0</v>
      </c>
      <c r="J28" s="175">
        <v>0</v>
      </c>
      <c r="K28" s="175">
        <v>0</v>
      </c>
      <c r="L28" s="175">
        <v>0</v>
      </c>
      <c r="M28" s="175">
        <v>0</v>
      </c>
    </row>
    <row r="29" spans="1:13" ht="20.100000000000001" customHeight="1">
      <c r="A29" s="347" t="s">
        <v>202</v>
      </c>
      <c r="B29" s="442" t="s">
        <v>262</v>
      </c>
      <c r="C29" s="245" t="s">
        <v>88</v>
      </c>
      <c r="D29" s="175">
        <v>0</v>
      </c>
      <c r="E29" s="175">
        <v>0</v>
      </c>
      <c r="F29" s="175">
        <v>0</v>
      </c>
      <c r="G29" s="175">
        <v>0</v>
      </c>
      <c r="H29" s="175">
        <v>0</v>
      </c>
      <c r="I29" s="175">
        <v>0</v>
      </c>
      <c r="J29" s="175">
        <v>0</v>
      </c>
      <c r="K29" s="175">
        <v>0</v>
      </c>
      <c r="L29" s="175">
        <v>0</v>
      </c>
      <c r="M29" s="175">
        <v>0</v>
      </c>
    </row>
    <row r="30" spans="1:13" ht="20.100000000000001" customHeight="1">
      <c r="A30" s="347" t="s">
        <v>202</v>
      </c>
      <c r="B30" s="442" t="s">
        <v>263</v>
      </c>
      <c r="C30" s="245" t="s">
        <v>89</v>
      </c>
      <c r="D30" s="175">
        <v>0</v>
      </c>
      <c r="E30" s="175">
        <v>0</v>
      </c>
      <c r="F30" s="175">
        <v>0</v>
      </c>
      <c r="G30" s="175">
        <v>0</v>
      </c>
      <c r="H30" s="175">
        <v>0</v>
      </c>
      <c r="I30" s="175">
        <v>0</v>
      </c>
      <c r="J30" s="175">
        <v>0</v>
      </c>
      <c r="K30" s="175">
        <v>0</v>
      </c>
      <c r="L30" s="175">
        <v>0</v>
      </c>
      <c r="M30" s="175">
        <v>0</v>
      </c>
    </row>
    <row r="31" spans="1:13" ht="20.100000000000001" customHeight="1">
      <c r="A31" s="347" t="s">
        <v>202</v>
      </c>
      <c r="B31" s="442" t="s">
        <v>264</v>
      </c>
      <c r="C31" s="245" t="s">
        <v>82</v>
      </c>
      <c r="D31" s="175">
        <v>0</v>
      </c>
      <c r="E31" s="175">
        <v>0</v>
      </c>
      <c r="F31" s="175">
        <v>0</v>
      </c>
      <c r="G31" s="175">
        <v>0</v>
      </c>
      <c r="H31" s="175">
        <v>0</v>
      </c>
      <c r="I31" s="175">
        <v>0</v>
      </c>
      <c r="J31" s="175">
        <v>0</v>
      </c>
      <c r="K31" s="175">
        <v>0</v>
      </c>
      <c r="L31" s="175">
        <v>0</v>
      </c>
      <c r="M31" s="175">
        <v>0</v>
      </c>
    </row>
    <row r="32" spans="1:13" ht="20.100000000000001" customHeight="1">
      <c r="A32" s="347" t="s">
        <v>202</v>
      </c>
      <c r="B32" s="442" t="s">
        <v>265</v>
      </c>
      <c r="C32" s="245" t="s">
        <v>83</v>
      </c>
      <c r="D32" s="175">
        <v>0</v>
      </c>
      <c r="E32" s="175">
        <v>0</v>
      </c>
      <c r="F32" s="175">
        <v>0</v>
      </c>
      <c r="G32" s="175">
        <v>0</v>
      </c>
      <c r="H32" s="175">
        <v>0</v>
      </c>
      <c r="I32" s="175">
        <v>0</v>
      </c>
      <c r="J32" s="175">
        <v>0</v>
      </c>
      <c r="K32" s="175">
        <v>0</v>
      </c>
      <c r="L32" s="175">
        <v>0</v>
      </c>
      <c r="M32" s="175">
        <v>0</v>
      </c>
    </row>
    <row r="33" spans="1:13" ht="20.100000000000001" customHeight="1">
      <c r="A33" s="347" t="s">
        <v>202</v>
      </c>
      <c r="B33" s="442" t="s">
        <v>266</v>
      </c>
      <c r="C33" s="245" t="s">
        <v>84</v>
      </c>
      <c r="D33" s="175">
        <v>0</v>
      </c>
      <c r="E33" s="175">
        <v>0</v>
      </c>
      <c r="F33" s="175">
        <v>0</v>
      </c>
      <c r="G33" s="175">
        <v>0</v>
      </c>
      <c r="H33" s="175">
        <v>0</v>
      </c>
      <c r="I33" s="175">
        <v>0</v>
      </c>
      <c r="J33" s="175">
        <v>0</v>
      </c>
      <c r="K33" s="175">
        <v>0</v>
      </c>
      <c r="L33" s="175">
        <v>0</v>
      </c>
      <c r="M33" s="175">
        <v>0</v>
      </c>
    </row>
    <row r="34" spans="1:13" ht="20.100000000000001" customHeight="1">
      <c r="A34" s="347" t="s">
        <v>202</v>
      </c>
      <c r="B34" s="442" t="s">
        <v>267</v>
      </c>
      <c r="C34" s="245" t="s">
        <v>85</v>
      </c>
      <c r="D34" s="175">
        <v>0</v>
      </c>
      <c r="E34" s="175">
        <v>0</v>
      </c>
      <c r="F34" s="175">
        <v>0</v>
      </c>
      <c r="G34" s="175">
        <v>0</v>
      </c>
      <c r="H34" s="175">
        <v>0</v>
      </c>
      <c r="I34" s="175">
        <v>0</v>
      </c>
      <c r="J34" s="175">
        <v>0</v>
      </c>
      <c r="K34" s="175">
        <v>0</v>
      </c>
      <c r="L34" s="175">
        <v>0</v>
      </c>
      <c r="M34" s="175">
        <v>0</v>
      </c>
    </row>
    <row r="35" spans="1:13" ht="20.100000000000001" customHeight="1">
      <c r="A35" s="347" t="s">
        <v>202</v>
      </c>
      <c r="B35" s="442" t="s">
        <v>268</v>
      </c>
      <c r="C35" s="245" t="s">
        <v>90</v>
      </c>
      <c r="D35" s="175">
        <v>0</v>
      </c>
      <c r="E35" s="175">
        <v>0</v>
      </c>
      <c r="F35" s="175">
        <v>0</v>
      </c>
      <c r="G35" s="175">
        <v>0</v>
      </c>
      <c r="H35" s="175">
        <v>0</v>
      </c>
      <c r="I35" s="175">
        <v>0</v>
      </c>
      <c r="J35" s="175">
        <v>0</v>
      </c>
      <c r="K35" s="175">
        <v>0</v>
      </c>
      <c r="L35" s="175">
        <v>0</v>
      </c>
      <c r="M35" s="175">
        <v>0</v>
      </c>
    </row>
    <row r="36" spans="1:13" ht="20.100000000000001" customHeight="1">
      <c r="A36" s="347" t="s">
        <v>202</v>
      </c>
      <c r="B36" s="442" t="s">
        <v>269</v>
      </c>
      <c r="C36" s="245" t="s">
        <v>91</v>
      </c>
      <c r="D36" s="175">
        <v>0</v>
      </c>
      <c r="E36" s="175">
        <v>0</v>
      </c>
      <c r="F36" s="175">
        <v>0</v>
      </c>
      <c r="G36" s="175">
        <v>0</v>
      </c>
      <c r="H36" s="175">
        <v>0</v>
      </c>
      <c r="I36" s="175">
        <v>0</v>
      </c>
      <c r="J36" s="175">
        <v>0</v>
      </c>
      <c r="K36" s="175">
        <v>0</v>
      </c>
      <c r="L36" s="175">
        <v>0</v>
      </c>
      <c r="M36" s="175">
        <v>0</v>
      </c>
    </row>
    <row r="37" spans="1:13" ht="20.100000000000001" customHeight="1">
      <c r="A37" s="347" t="s">
        <v>202</v>
      </c>
      <c r="B37" s="442" t="s">
        <v>261</v>
      </c>
      <c r="C37" s="245" t="s">
        <v>270</v>
      </c>
      <c r="D37" s="175">
        <v>0</v>
      </c>
      <c r="E37" s="175">
        <v>0</v>
      </c>
      <c r="F37" s="175">
        <v>0</v>
      </c>
      <c r="G37" s="175">
        <v>0</v>
      </c>
      <c r="H37" s="175">
        <v>0</v>
      </c>
      <c r="I37" s="175">
        <v>0</v>
      </c>
      <c r="J37" s="175">
        <v>0</v>
      </c>
      <c r="K37" s="175">
        <v>0</v>
      </c>
      <c r="L37" s="175">
        <v>0</v>
      </c>
      <c r="M37" s="175">
        <v>0</v>
      </c>
    </row>
    <row r="38" spans="1:13" ht="20.100000000000001" customHeight="1">
      <c r="A38" s="347" t="s">
        <v>202</v>
      </c>
      <c r="B38" s="442" t="s">
        <v>93</v>
      </c>
      <c r="C38" s="245" t="s">
        <v>94</v>
      </c>
      <c r="D38" s="175">
        <v>0</v>
      </c>
      <c r="E38" s="175">
        <v>0</v>
      </c>
      <c r="F38" s="175">
        <v>0</v>
      </c>
      <c r="G38" s="175">
        <v>0</v>
      </c>
      <c r="H38" s="175">
        <v>0</v>
      </c>
      <c r="I38" s="175">
        <v>0</v>
      </c>
      <c r="J38" s="175">
        <v>0</v>
      </c>
      <c r="K38" s="175">
        <v>0</v>
      </c>
      <c r="L38" s="175">
        <v>0</v>
      </c>
      <c r="M38" s="175">
        <v>0</v>
      </c>
    </row>
    <row r="39" spans="1:13" ht="20.100000000000001" customHeight="1">
      <c r="A39" s="347" t="s">
        <v>202</v>
      </c>
      <c r="B39" s="442" t="s">
        <v>99</v>
      </c>
      <c r="C39" s="245" t="s">
        <v>100</v>
      </c>
      <c r="D39" s="175">
        <v>0</v>
      </c>
      <c r="E39" s="175">
        <v>0</v>
      </c>
      <c r="F39" s="175">
        <v>0</v>
      </c>
      <c r="G39" s="175">
        <v>0</v>
      </c>
      <c r="H39" s="175">
        <v>0</v>
      </c>
      <c r="I39" s="175">
        <v>0</v>
      </c>
      <c r="J39" s="175">
        <v>0</v>
      </c>
      <c r="K39" s="175">
        <v>0</v>
      </c>
      <c r="L39" s="175">
        <v>0</v>
      </c>
      <c r="M39" s="175">
        <v>0</v>
      </c>
    </row>
    <row r="40" spans="1:13" ht="20.100000000000001" customHeight="1">
      <c r="A40" s="347" t="s">
        <v>202</v>
      </c>
      <c r="B40" s="442" t="s">
        <v>117</v>
      </c>
      <c r="C40" s="245" t="s">
        <v>118</v>
      </c>
      <c r="D40" s="175">
        <v>0</v>
      </c>
      <c r="E40" s="175">
        <v>0</v>
      </c>
      <c r="F40" s="175">
        <v>0</v>
      </c>
      <c r="G40" s="175">
        <v>0</v>
      </c>
      <c r="H40" s="175">
        <v>0</v>
      </c>
      <c r="I40" s="175">
        <v>0</v>
      </c>
      <c r="J40" s="175">
        <v>0</v>
      </c>
      <c r="K40" s="175">
        <v>0</v>
      </c>
      <c r="L40" s="175">
        <v>0</v>
      </c>
      <c r="M40" s="175">
        <v>0</v>
      </c>
    </row>
    <row r="41" spans="1:13" ht="31.5">
      <c r="A41" s="347" t="s">
        <v>202</v>
      </c>
      <c r="B41" s="244" t="s">
        <v>120</v>
      </c>
      <c r="C41" s="245" t="s">
        <v>121</v>
      </c>
      <c r="D41" s="175">
        <v>0</v>
      </c>
      <c r="E41" s="175">
        <v>0</v>
      </c>
      <c r="F41" s="175">
        <v>0</v>
      </c>
      <c r="G41" s="175">
        <v>0</v>
      </c>
      <c r="H41" s="175">
        <v>0</v>
      </c>
      <c r="I41" s="175">
        <v>0</v>
      </c>
      <c r="J41" s="175">
        <v>0</v>
      </c>
      <c r="K41" s="175">
        <v>0</v>
      </c>
      <c r="L41" s="175">
        <v>0</v>
      </c>
      <c r="M41" s="175">
        <v>0</v>
      </c>
    </row>
    <row r="42" spans="1:13" ht="20.100000000000001" customHeight="1">
      <c r="A42" s="347" t="s">
        <v>202</v>
      </c>
      <c r="B42" s="442" t="s">
        <v>271</v>
      </c>
      <c r="C42" s="245" t="s">
        <v>86</v>
      </c>
      <c r="D42" s="175">
        <v>0</v>
      </c>
      <c r="E42" s="175">
        <v>0</v>
      </c>
      <c r="F42" s="175">
        <v>0</v>
      </c>
      <c r="G42" s="175">
        <v>0</v>
      </c>
      <c r="H42" s="175">
        <v>0</v>
      </c>
      <c r="I42" s="175">
        <v>0</v>
      </c>
      <c r="J42" s="175">
        <v>0</v>
      </c>
      <c r="K42" s="175">
        <v>0</v>
      </c>
      <c r="L42" s="175">
        <v>0</v>
      </c>
      <c r="M42" s="175">
        <v>0</v>
      </c>
    </row>
    <row r="43" spans="1:13" ht="20.100000000000001" customHeight="1">
      <c r="A43" s="347" t="s">
        <v>202</v>
      </c>
      <c r="B43" s="442" t="s">
        <v>272</v>
      </c>
      <c r="C43" s="245" t="s">
        <v>87</v>
      </c>
      <c r="D43" s="175">
        <v>0</v>
      </c>
      <c r="E43" s="175">
        <v>0</v>
      </c>
      <c r="F43" s="175">
        <v>0</v>
      </c>
      <c r="G43" s="175">
        <v>0</v>
      </c>
      <c r="H43" s="175">
        <v>0</v>
      </c>
      <c r="I43" s="175">
        <v>0</v>
      </c>
      <c r="J43" s="175">
        <v>0</v>
      </c>
      <c r="K43" s="175">
        <v>0</v>
      </c>
      <c r="L43" s="175">
        <v>0</v>
      </c>
      <c r="M43" s="175">
        <v>0</v>
      </c>
    </row>
    <row r="44" spans="1:13" ht="20.100000000000001" customHeight="1">
      <c r="A44" s="347" t="s">
        <v>202</v>
      </c>
      <c r="B44" s="442" t="s">
        <v>273</v>
      </c>
      <c r="C44" s="245" t="s">
        <v>92</v>
      </c>
      <c r="D44" s="175">
        <v>0</v>
      </c>
      <c r="E44" s="175">
        <v>0</v>
      </c>
      <c r="F44" s="175">
        <v>0</v>
      </c>
      <c r="G44" s="175">
        <v>0</v>
      </c>
      <c r="H44" s="175">
        <v>0</v>
      </c>
      <c r="I44" s="175">
        <v>0</v>
      </c>
      <c r="J44" s="175">
        <v>0</v>
      </c>
      <c r="K44" s="175">
        <v>0</v>
      </c>
      <c r="L44" s="175">
        <v>0</v>
      </c>
      <c r="M44" s="175">
        <v>0</v>
      </c>
    </row>
    <row r="45" spans="1:13" ht="20.100000000000001" customHeight="1">
      <c r="A45" s="10" t="s">
        <v>95</v>
      </c>
      <c r="B45" s="159" t="s">
        <v>96</v>
      </c>
      <c r="C45" s="440" t="s">
        <v>97</v>
      </c>
      <c r="D45" s="175">
        <v>0</v>
      </c>
      <c r="E45" s="175">
        <v>0</v>
      </c>
      <c r="F45" s="175">
        <v>0</v>
      </c>
      <c r="G45" s="175">
        <v>0</v>
      </c>
      <c r="H45" s="175">
        <v>0</v>
      </c>
      <c r="I45" s="175">
        <v>0</v>
      </c>
      <c r="J45" s="175">
        <v>0</v>
      </c>
      <c r="K45" s="175">
        <v>0</v>
      </c>
      <c r="L45" s="175">
        <v>0</v>
      </c>
      <c r="M45" s="175">
        <v>0</v>
      </c>
    </row>
    <row r="46" spans="1:13" ht="20.100000000000001" customHeight="1">
      <c r="A46" s="10" t="s">
        <v>124</v>
      </c>
      <c r="B46" s="159" t="s">
        <v>125</v>
      </c>
      <c r="C46" s="440" t="s">
        <v>126</v>
      </c>
      <c r="D46" s="175">
        <v>0</v>
      </c>
      <c r="E46" s="175">
        <v>0</v>
      </c>
      <c r="F46" s="175">
        <v>0</v>
      </c>
      <c r="G46" s="175">
        <v>0</v>
      </c>
      <c r="H46" s="175">
        <v>0</v>
      </c>
      <c r="I46" s="175">
        <v>0</v>
      </c>
      <c r="J46" s="175">
        <v>0</v>
      </c>
      <c r="K46" s="175">
        <v>0</v>
      </c>
      <c r="L46" s="175">
        <v>0</v>
      </c>
      <c r="M46" s="175">
        <v>0</v>
      </c>
    </row>
    <row r="47" spans="1:13" ht="20.100000000000001" customHeight="1">
      <c r="A47" s="10" t="s">
        <v>127</v>
      </c>
      <c r="B47" s="159" t="s">
        <v>128</v>
      </c>
      <c r="C47" s="440" t="s">
        <v>129</v>
      </c>
      <c r="D47" s="175">
        <v>0</v>
      </c>
      <c r="E47" s="175">
        <v>0</v>
      </c>
      <c r="F47" s="175">
        <v>0</v>
      </c>
      <c r="G47" s="175">
        <v>0</v>
      </c>
      <c r="H47" s="175">
        <v>0</v>
      </c>
      <c r="I47" s="175">
        <v>0</v>
      </c>
      <c r="J47" s="175">
        <v>0</v>
      </c>
      <c r="K47" s="175">
        <v>0</v>
      </c>
      <c r="L47" s="175">
        <v>0</v>
      </c>
      <c r="M47" s="175">
        <v>0</v>
      </c>
    </row>
    <row r="48" spans="1:13" ht="20.100000000000001" customHeight="1">
      <c r="A48" s="10" t="s">
        <v>101</v>
      </c>
      <c r="B48" s="159" t="s">
        <v>102</v>
      </c>
      <c r="C48" s="440" t="s">
        <v>103</v>
      </c>
      <c r="D48" s="175">
        <v>0</v>
      </c>
      <c r="E48" s="175">
        <v>0</v>
      </c>
      <c r="F48" s="175">
        <v>0</v>
      </c>
      <c r="G48" s="175">
        <v>0</v>
      </c>
      <c r="H48" s="175">
        <v>0</v>
      </c>
      <c r="I48" s="175">
        <v>0</v>
      </c>
      <c r="J48" s="175">
        <v>0</v>
      </c>
      <c r="K48" s="175">
        <v>0</v>
      </c>
      <c r="L48" s="175">
        <v>0</v>
      </c>
      <c r="M48" s="175">
        <v>0</v>
      </c>
    </row>
    <row r="49" spans="1:13" ht="20.100000000000001" customHeight="1">
      <c r="A49" s="10" t="s">
        <v>104</v>
      </c>
      <c r="B49" s="159" t="s">
        <v>105</v>
      </c>
      <c r="C49" s="440" t="s">
        <v>106</v>
      </c>
      <c r="D49" s="175">
        <v>0</v>
      </c>
      <c r="E49" s="175">
        <v>0</v>
      </c>
      <c r="F49" s="175">
        <v>0</v>
      </c>
      <c r="G49" s="175">
        <v>0</v>
      </c>
      <c r="H49" s="175">
        <v>0</v>
      </c>
      <c r="I49" s="175">
        <v>0</v>
      </c>
      <c r="J49" s="175">
        <v>0</v>
      </c>
      <c r="K49" s="175">
        <v>0</v>
      </c>
      <c r="L49" s="175">
        <v>0</v>
      </c>
      <c r="M49" s="175">
        <v>0</v>
      </c>
    </row>
    <row r="50" spans="1:13" ht="20.100000000000001" customHeight="1">
      <c r="A50" s="10" t="s">
        <v>107</v>
      </c>
      <c r="B50" s="159" t="s">
        <v>108</v>
      </c>
      <c r="C50" s="440" t="s">
        <v>109</v>
      </c>
      <c r="D50" s="175">
        <v>0</v>
      </c>
      <c r="E50" s="175">
        <v>0</v>
      </c>
      <c r="F50" s="175">
        <v>0</v>
      </c>
      <c r="G50" s="175">
        <v>0</v>
      </c>
      <c r="H50" s="175">
        <v>0</v>
      </c>
      <c r="I50" s="175">
        <v>0</v>
      </c>
      <c r="J50" s="175">
        <v>0</v>
      </c>
      <c r="K50" s="175">
        <v>0</v>
      </c>
      <c r="L50" s="175">
        <v>0</v>
      </c>
      <c r="M50" s="175">
        <v>0</v>
      </c>
    </row>
    <row r="51" spans="1:13" ht="15.75">
      <c r="A51" s="10" t="s">
        <v>110</v>
      </c>
      <c r="B51" s="159" t="s">
        <v>111</v>
      </c>
      <c r="C51" s="440" t="s">
        <v>112</v>
      </c>
      <c r="D51" s="175">
        <v>0</v>
      </c>
      <c r="E51" s="175">
        <v>0</v>
      </c>
      <c r="F51" s="175">
        <v>0</v>
      </c>
      <c r="G51" s="175">
        <v>0</v>
      </c>
      <c r="H51" s="175">
        <v>0</v>
      </c>
      <c r="I51" s="175">
        <v>0</v>
      </c>
      <c r="J51" s="175">
        <v>0</v>
      </c>
      <c r="K51" s="175">
        <v>0</v>
      </c>
      <c r="L51" s="175">
        <v>0</v>
      </c>
      <c r="M51" s="175">
        <v>0</v>
      </c>
    </row>
    <row r="52" spans="1:13" ht="20.100000000000001" customHeight="1">
      <c r="A52" s="10" t="s">
        <v>113</v>
      </c>
      <c r="B52" s="159" t="s">
        <v>114</v>
      </c>
      <c r="C52" s="440" t="s">
        <v>115</v>
      </c>
      <c r="D52" s="175">
        <v>0</v>
      </c>
      <c r="E52" s="175">
        <v>0</v>
      </c>
      <c r="F52" s="175">
        <v>0</v>
      </c>
      <c r="G52" s="175">
        <v>0</v>
      </c>
      <c r="H52" s="175">
        <v>0</v>
      </c>
      <c r="I52" s="175">
        <v>0</v>
      </c>
      <c r="J52" s="175">
        <v>0</v>
      </c>
      <c r="K52" s="175">
        <v>0</v>
      </c>
      <c r="L52" s="175">
        <v>0</v>
      </c>
      <c r="M52" s="175">
        <v>0</v>
      </c>
    </row>
    <row r="53" spans="1:13" ht="15.75">
      <c r="A53" s="10" t="s">
        <v>161</v>
      </c>
      <c r="B53" s="159" t="s">
        <v>122</v>
      </c>
      <c r="C53" s="440" t="s">
        <v>123</v>
      </c>
      <c r="D53" s="175">
        <v>0</v>
      </c>
      <c r="E53" s="175">
        <v>0</v>
      </c>
      <c r="F53" s="175">
        <v>0</v>
      </c>
      <c r="G53" s="175">
        <v>0</v>
      </c>
      <c r="H53" s="175">
        <v>0</v>
      </c>
      <c r="I53" s="175">
        <v>0</v>
      </c>
      <c r="J53" s="175">
        <v>0</v>
      </c>
      <c r="K53" s="175">
        <v>0</v>
      </c>
      <c r="L53" s="175">
        <v>0</v>
      </c>
      <c r="M53" s="175">
        <v>0</v>
      </c>
    </row>
    <row r="54" spans="1:13" ht="20.100000000000001" customHeight="1">
      <c r="A54" s="10" t="s">
        <v>130</v>
      </c>
      <c r="B54" s="159" t="s">
        <v>131</v>
      </c>
      <c r="C54" s="440" t="s">
        <v>132</v>
      </c>
      <c r="D54" s="175">
        <v>0</v>
      </c>
      <c r="E54" s="175">
        <v>0</v>
      </c>
      <c r="F54" s="175">
        <v>0</v>
      </c>
      <c r="G54" s="175">
        <v>0</v>
      </c>
      <c r="H54" s="175">
        <v>0</v>
      </c>
      <c r="I54" s="175">
        <v>0</v>
      </c>
      <c r="J54" s="175">
        <v>0</v>
      </c>
      <c r="K54" s="175">
        <v>0</v>
      </c>
      <c r="L54" s="175">
        <v>0</v>
      </c>
      <c r="M54" s="175">
        <v>0</v>
      </c>
    </row>
    <row r="55" spans="1:13" ht="20.100000000000001" customHeight="1">
      <c r="A55" s="10" t="s">
        <v>133</v>
      </c>
      <c r="B55" s="159" t="s">
        <v>134</v>
      </c>
      <c r="C55" s="440" t="s">
        <v>135</v>
      </c>
      <c r="D55" s="175">
        <v>0</v>
      </c>
      <c r="E55" s="175">
        <v>0</v>
      </c>
      <c r="F55" s="175">
        <v>0</v>
      </c>
      <c r="G55" s="175">
        <v>0</v>
      </c>
      <c r="H55" s="175">
        <v>0</v>
      </c>
      <c r="I55" s="175">
        <v>0</v>
      </c>
      <c r="J55" s="175">
        <v>0</v>
      </c>
      <c r="K55" s="175">
        <v>0</v>
      </c>
      <c r="L55" s="175">
        <v>0</v>
      </c>
      <c r="M55" s="175">
        <v>0</v>
      </c>
    </row>
    <row r="56" spans="1:13" ht="20.100000000000001" customHeight="1">
      <c r="A56" s="10" t="s">
        <v>136</v>
      </c>
      <c r="B56" s="159" t="s">
        <v>137</v>
      </c>
      <c r="C56" s="440" t="s">
        <v>138</v>
      </c>
      <c r="D56" s="175">
        <v>0</v>
      </c>
      <c r="E56" s="175">
        <v>0</v>
      </c>
      <c r="F56" s="175">
        <v>0</v>
      </c>
      <c r="G56" s="175">
        <v>0</v>
      </c>
      <c r="H56" s="175">
        <v>0</v>
      </c>
      <c r="I56" s="175">
        <v>0</v>
      </c>
      <c r="J56" s="175">
        <v>0</v>
      </c>
      <c r="K56" s="175">
        <v>0</v>
      </c>
      <c r="L56" s="175">
        <v>0</v>
      </c>
      <c r="M56" s="175">
        <v>0</v>
      </c>
    </row>
    <row r="57" spans="1:13" ht="20.100000000000001" customHeight="1">
      <c r="A57" s="13" t="s">
        <v>139</v>
      </c>
      <c r="B57" s="2" t="s">
        <v>140</v>
      </c>
      <c r="C57" s="443" t="s">
        <v>141</v>
      </c>
      <c r="D57" s="444">
        <v>0</v>
      </c>
      <c r="E57" s="444">
        <v>0</v>
      </c>
      <c r="F57" s="444">
        <v>0</v>
      </c>
      <c r="G57" s="444">
        <v>0</v>
      </c>
      <c r="H57" s="444">
        <v>0</v>
      </c>
      <c r="I57" s="444">
        <v>0</v>
      </c>
      <c r="J57" s="444">
        <v>0</v>
      </c>
      <c r="K57" s="444">
        <v>0</v>
      </c>
      <c r="L57" s="444">
        <v>0</v>
      </c>
      <c r="M57" s="444">
        <v>0</v>
      </c>
    </row>
    <row r="58" spans="1:13" ht="20.100000000000001" hidden="1" customHeight="1">
      <c r="C58" s="445">
        <v>2021</v>
      </c>
    </row>
  </sheetData>
  <mergeCells count="8">
    <mergeCell ref="E4:M4"/>
    <mergeCell ref="A1:B1"/>
    <mergeCell ref="A2:M2"/>
    <mergeCell ref="A4:A5"/>
    <mergeCell ref="B4:B5"/>
    <mergeCell ref="C4:C5"/>
    <mergeCell ref="D4:D5"/>
    <mergeCell ref="K3:M3"/>
  </mergeCells>
  <phoneticPr fontId="145" type="noConversion"/>
  <printOptions horizontalCentered="1"/>
  <pageMargins left="0.35433070866141703" right="0.35433070866141703" top="0.47244094488188998" bottom="0.47244094488188998" header="0.31496062992126" footer="0.196850393700787"/>
  <pageSetup paperSize="9" scale="96" fitToHeight="0" orientation="landscape" blackAndWhite="1" r:id="rId1"/>
  <headerFooter>
    <oddFooter>&amp;C&amp;P/&amp;N</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S59"/>
  <sheetViews>
    <sheetView topLeftCell="A31" zoomScale="70" zoomScaleNormal="70" workbookViewId="0">
      <selection activeCell="P50" sqref="P50:S59"/>
    </sheetView>
  </sheetViews>
  <sheetFormatPr defaultColWidth="9.140625" defaultRowHeight="12.75"/>
  <cols>
    <col min="1" max="1" width="4.42578125" style="260" bestFit="1" customWidth="1"/>
    <col min="2" max="2" width="18.7109375" style="140" customWidth="1"/>
    <col min="3" max="3" width="16.85546875" style="140" bestFit="1" customWidth="1"/>
    <col min="4" max="4" width="20.28515625" style="140" customWidth="1"/>
    <col min="5" max="5" width="11.85546875" style="140" bestFit="1" customWidth="1"/>
    <col min="6" max="6" width="11.85546875" style="140" customWidth="1"/>
    <col min="7" max="7" width="13.5703125" style="140" customWidth="1"/>
    <col min="8" max="8" width="16.7109375" style="140" customWidth="1"/>
    <col min="9" max="9" width="9.5703125" style="140" bestFit="1" customWidth="1"/>
    <col min="10" max="10" width="9.140625" style="140" customWidth="1"/>
    <col min="11" max="13" width="9.140625" style="140"/>
    <col min="14" max="14" width="9.140625" style="260"/>
    <col min="15" max="15" width="24.7109375" style="140" customWidth="1"/>
    <col min="16" max="16384" width="9.140625" style="140"/>
  </cols>
  <sheetData>
    <row r="1" spans="1:14">
      <c r="A1" s="522" t="s">
        <v>218</v>
      </c>
      <c r="B1" s="522"/>
      <c r="C1" s="522"/>
      <c r="D1" s="522"/>
      <c r="E1" s="522"/>
      <c r="F1" s="522"/>
      <c r="G1" s="522"/>
      <c r="H1" s="522"/>
      <c r="I1" s="522"/>
      <c r="J1" s="522"/>
    </row>
    <row r="2" spans="1:14" s="142" customFormat="1" ht="38.25">
      <c r="A2" s="258" t="s">
        <v>1</v>
      </c>
      <c r="B2" s="183" t="s">
        <v>219</v>
      </c>
      <c r="C2" s="183" t="s">
        <v>220</v>
      </c>
      <c r="D2" s="183" t="s">
        <v>15</v>
      </c>
      <c r="E2" s="183" t="s">
        <v>419</v>
      </c>
      <c r="F2" s="183" t="s">
        <v>15</v>
      </c>
      <c r="G2" s="183" t="s">
        <v>420</v>
      </c>
      <c r="H2" s="183" t="s">
        <v>15</v>
      </c>
      <c r="L2" s="264"/>
    </row>
    <row r="3" spans="1:14">
      <c r="A3" s="259">
        <v>1</v>
      </c>
      <c r="B3" s="146" t="s">
        <v>374</v>
      </c>
      <c r="C3" s="223">
        <f t="shared" ref="C3:C11" si="0">E3+G3</f>
        <v>752.80092999999999</v>
      </c>
      <c r="D3" s="223">
        <f t="shared" ref="D3:D11" si="1">C3/$C$12*100</f>
        <v>2.4278167882019939</v>
      </c>
      <c r="E3" s="223">
        <f>HLOOKUP('Bieu phu'!$B3,Bieu01!$F$5:$N$59,4,0)</f>
        <v>485.50516999999996</v>
      </c>
      <c r="F3" s="223">
        <f t="shared" ref="F3:F11" si="2">E3/$E$12*100</f>
        <v>1.8342040430735371</v>
      </c>
      <c r="G3" s="223">
        <f>HLOOKUP('Bieu phu'!$B3,Bieu01!$F$5:$N$21,17,0)</f>
        <v>267.29576000000003</v>
      </c>
      <c r="H3" s="223">
        <f t="shared" ref="H3:H11" si="3">G3/$G$12*100</f>
        <v>5.8904372963195559</v>
      </c>
      <c r="L3" s="260"/>
      <c r="N3" s="140"/>
    </row>
    <row r="4" spans="1:14">
      <c r="A4" s="259">
        <v>2</v>
      </c>
      <c r="B4" s="146" t="s">
        <v>375</v>
      </c>
      <c r="C4" s="223">
        <f t="shared" si="0"/>
        <v>4323.1894799999991</v>
      </c>
      <c r="D4" s="223">
        <f t="shared" si="1"/>
        <v>13.942480116386474</v>
      </c>
      <c r="E4" s="223">
        <f>HLOOKUP('Bieu phu'!B4,Bieu01!$F$5:$N$21,4,0)</f>
        <v>3708.2662699999996</v>
      </c>
      <c r="F4" s="223">
        <f t="shared" si="2"/>
        <v>14.009566541232143</v>
      </c>
      <c r="G4" s="223">
        <f>HLOOKUP('Bieu phu'!$B4,Bieu01!$F$5:$N$21,17,0)</f>
        <v>614.92320999999981</v>
      </c>
      <c r="H4" s="223">
        <f t="shared" si="3"/>
        <v>13.551156256861468</v>
      </c>
      <c r="J4" s="260"/>
      <c r="L4" s="260"/>
      <c r="N4" s="140"/>
    </row>
    <row r="5" spans="1:14">
      <c r="A5" s="259">
        <v>3</v>
      </c>
      <c r="B5" s="146" t="s">
        <v>376</v>
      </c>
      <c r="C5" s="223">
        <f t="shared" si="0"/>
        <v>2933.3598000000002</v>
      </c>
      <c r="D5" s="223">
        <f t="shared" si="1"/>
        <v>9.4602170168371646</v>
      </c>
      <c r="E5" s="223">
        <f>HLOOKUP('Bieu phu'!B5,Bieu01!$F$5:$N$21,4,0)</f>
        <v>2360.24161</v>
      </c>
      <c r="F5" s="223">
        <f t="shared" si="2"/>
        <v>8.9168251363675388</v>
      </c>
      <c r="G5" s="223">
        <f>HLOOKUP('Bieu phu'!$B5,Bieu01!$F$5:$N$21,17,0)</f>
        <v>573.11819000000014</v>
      </c>
      <c r="H5" s="223">
        <f t="shared" si="3"/>
        <v>12.629892676094666</v>
      </c>
      <c r="L5" s="260"/>
      <c r="N5" s="140"/>
    </row>
    <row r="6" spans="1:14">
      <c r="A6" s="259">
        <v>4</v>
      </c>
      <c r="B6" s="146" t="s">
        <v>377</v>
      </c>
      <c r="C6" s="223">
        <f t="shared" si="0"/>
        <v>5202.4544600000008</v>
      </c>
      <c r="D6" s="223">
        <f t="shared" si="1"/>
        <v>16.778149142090381</v>
      </c>
      <c r="E6" s="223">
        <f>HLOOKUP('Bieu phu'!B6,Bieu01!$F$5:$N$21,4,0)</f>
        <v>4581.3947700000008</v>
      </c>
      <c r="F6" s="223">
        <f t="shared" si="2"/>
        <v>17.308183989163204</v>
      </c>
      <c r="G6" s="223">
        <f>HLOOKUP('Bieu phu'!$B6,Bieu01!$F$5:$N$21,17,0)</f>
        <v>621.05969000000005</v>
      </c>
      <c r="H6" s="223">
        <f t="shared" si="3"/>
        <v>13.686386799463865</v>
      </c>
      <c r="L6" s="260"/>
      <c r="N6" s="140"/>
    </row>
    <row r="7" spans="1:14">
      <c r="A7" s="259">
        <v>5</v>
      </c>
      <c r="B7" s="146" t="s">
        <v>378</v>
      </c>
      <c r="C7" s="223">
        <f t="shared" si="0"/>
        <v>4605.3372200000003</v>
      </c>
      <c r="D7" s="223">
        <f t="shared" si="1"/>
        <v>14.852419241893738</v>
      </c>
      <c r="E7" s="223">
        <f>HLOOKUP('Bieu phu'!B7,Bieu01!$F$5:$N$21,4,0)</f>
        <v>3854.0452000000005</v>
      </c>
      <c r="F7" s="223">
        <f t="shared" si="2"/>
        <v>14.560308982967493</v>
      </c>
      <c r="G7" s="223">
        <f>HLOOKUP('Bieu phu'!$B7,Bieu01!$F$5:$N$21,17,0)</f>
        <v>751.29202000000021</v>
      </c>
      <c r="H7" s="223">
        <f t="shared" si="3"/>
        <v>16.556336453055817</v>
      </c>
      <c r="L7" s="260"/>
      <c r="N7" s="140"/>
    </row>
    <row r="8" spans="1:14">
      <c r="A8" s="259">
        <v>6</v>
      </c>
      <c r="B8" s="146" t="s">
        <v>379</v>
      </c>
      <c r="C8" s="223">
        <f t="shared" si="0"/>
        <v>4110.4689699999999</v>
      </c>
      <c r="D8" s="223">
        <f t="shared" si="1"/>
        <v>13.256446923822688</v>
      </c>
      <c r="E8" s="223">
        <f>HLOOKUP('Bieu phu'!B8,Bieu01!$F$5:$N$21,4,0)</f>
        <v>3557.9901800000002</v>
      </c>
      <c r="F8" s="223">
        <f t="shared" si="2"/>
        <v>13.441834148484851</v>
      </c>
      <c r="G8" s="223">
        <f>HLOOKUP('Bieu phu'!$B8,Bieu01!$F$5:$N$21,17,0)</f>
        <v>552.47879000000012</v>
      </c>
      <c r="H8" s="223">
        <f t="shared" si="3"/>
        <v>12.175059080778162</v>
      </c>
      <c r="L8" s="260"/>
      <c r="N8" s="140"/>
    </row>
    <row r="9" spans="1:14">
      <c r="A9" s="259">
        <v>7</v>
      </c>
      <c r="B9" s="146" t="s">
        <v>380</v>
      </c>
      <c r="C9" s="223">
        <f t="shared" si="0"/>
        <v>3548.8332700000001</v>
      </c>
      <c r="D9" s="223">
        <f t="shared" si="1"/>
        <v>11.445146582690565</v>
      </c>
      <c r="E9" s="223">
        <f>HLOOKUP('Bieu phu'!B9,Bieu01!$F$5:$N$21,4,0)</f>
        <v>3076.71722</v>
      </c>
      <c r="F9" s="223">
        <f t="shared" si="2"/>
        <v>11.623619094144711</v>
      </c>
      <c r="G9" s="223">
        <f>HLOOKUP('Bieu phu'!$B9,Bieu01!$F$5:$N$21,17,0)</f>
        <v>472.11604999999997</v>
      </c>
      <c r="H9" s="223">
        <f t="shared" si="3"/>
        <v>10.404093162985706</v>
      </c>
      <c r="L9" s="260"/>
      <c r="N9" s="140"/>
    </row>
    <row r="10" spans="1:14">
      <c r="A10" s="259">
        <v>8</v>
      </c>
      <c r="B10" s="146" t="s">
        <v>381</v>
      </c>
      <c r="C10" s="223">
        <f t="shared" si="0"/>
        <v>3148.8132099999998</v>
      </c>
      <c r="D10" s="223">
        <f t="shared" si="1"/>
        <v>10.155063934565291</v>
      </c>
      <c r="E10" s="223">
        <f>HLOOKUP('Bieu phu'!B10,Bieu01!$F$5:$N$21,4,0)</f>
        <v>2749.4384799999998</v>
      </c>
      <c r="F10" s="223">
        <f t="shared" si="2"/>
        <v>10.38718326356434</v>
      </c>
      <c r="G10" s="223">
        <f>HLOOKUP('Bieu phu'!$B10,Bieu01!$F$5:$N$21,17,0)</f>
        <v>399.37472999999994</v>
      </c>
      <c r="H10" s="223">
        <f t="shared" si="3"/>
        <v>8.8010816363101014</v>
      </c>
      <c r="L10" s="260"/>
      <c r="N10" s="140"/>
    </row>
    <row r="11" spans="1:14">
      <c r="A11" s="259">
        <v>9</v>
      </c>
      <c r="B11" s="146" t="s">
        <v>382</v>
      </c>
      <c r="C11" s="223">
        <f t="shared" si="0"/>
        <v>2382.0630500000002</v>
      </c>
      <c r="D11" s="223">
        <f t="shared" si="1"/>
        <v>7.6822602535117035</v>
      </c>
      <c r="E11" s="223">
        <f>HLOOKUP('Bieu phu'!B11,Bieu01!$F$5:$N$21,4,0)</f>
        <v>2095.9300400000002</v>
      </c>
      <c r="F11" s="223">
        <f t="shared" si="2"/>
        <v>7.9182748010021831</v>
      </c>
      <c r="G11" s="223">
        <f>HLOOKUP('Bieu phu'!$B11,Bieu01!$F$5:$N$21,17,0)</f>
        <v>286.13301000000001</v>
      </c>
      <c r="H11" s="223">
        <f t="shared" si="3"/>
        <v>6.305556638130648</v>
      </c>
      <c r="L11" s="260"/>
      <c r="N11" s="140"/>
    </row>
    <row r="12" spans="1:14" s="138" customFormat="1">
      <c r="A12" s="521" t="s">
        <v>221</v>
      </c>
      <c r="B12" s="521"/>
      <c r="C12" s="185">
        <f t="shared" ref="C12:H12" si="4">SUM(C3:C11)</f>
        <v>31007.320390000001</v>
      </c>
      <c r="D12" s="185">
        <f t="shared" si="4"/>
        <v>100.00000000000001</v>
      </c>
      <c r="E12" s="185">
        <f t="shared" si="4"/>
        <v>26469.52894</v>
      </c>
      <c r="F12" s="185">
        <f t="shared" si="4"/>
        <v>100</v>
      </c>
      <c r="G12" s="185">
        <f t="shared" si="4"/>
        <v>4537.7914500000006</v>
      </c>
      <c r="H12" s="185">
        <f t="shared" si="4"/>
        <v>99.999999999999986</v>
      </c>
      <c r="J12" s="140"/>
      <c r="L12" s="265"/>
    </row>
    <row r="13" spans="1:14">
      <c r="A13" s="522" t="s">
        <v>218</v>
      </c>
      <c r="B13" s="522"/>
      <c r="C13" s="522"/>
      <c r="D13" s="522"/>
      <c r="E13" s="522"/>
      <c r="F13" s="522"/>
      <c r="G13" s="522"/>
      <c r="H13" s="522"/>
      <c r="I13" s="522"/>
      <c r="J13" s="522"/>
    </row>
    <row r="14" spans="1:14" s="142" customFormat="1" ht="38.25">
      <c r="A14" s="258" t="s">
        <v>1</v>
      </c>
      <c r="B14" s="183" t="s">
        <v>219</v>
      </c>
      <c r="C14" s="183" t="s">
        <v>220</v>
      </c>
      <c r="D14" s="183" t="s">
        <v>419</v>
      </c>
      <c r="E14" s="183" t="s">
        <v>421</v>
      </c>
      <c r="F14" s="183" t="s">
        <v>386</v>
      </c>
      <c r="G14" s="183" t="s">
        <v>420</v>
      </c>
      <c r="H14" s="183" t="s">
        <v>422</v>
      </c>
      <c r="I14" s="183" t="s">
        <v>386</v>
      </c>
      <c r="M14" s="264"/>
    </row>
    <row r="15" spans="1:14">
      <c r="A15" s="259">
        <v>1</v>
      </c>
      <c r="B15" s="146" t="s">
        <v>374</v>
      </c>
      <c r="C15" s="223">
        <f t="shared" ref="C15:C23" si="5">D15+G15</f>
        <v>752.80092999999999</v>
      </c>
      <c r="D15" s="223">
        <f>HLOOKUP('Bieu phu'!$B15,Bieu01!$F$5:$N$59,4,0)</f>
        <v>485.50516999999996</v>
      </c>
      <c r="E15" s="223">
        <f>HLOOKUP('Bieu phu'!$B15,Bieu06!$E$5:$M$20,4,0)</f>
        <v>466.46387000000004</v>
      </c>
      <c r="F15" s="223">
        <f t="shared" ref="F15:F24" si="6">E15-D15</f>
        <v>-19.041299999999922</v>
      </c>
      <c r="G15" s="223">
        <f>HLOOKUP('Bieu phu'!$B15,Bieu01!$F$5:$N$21,17,0)</f>
        <v>267.29576000000003</v>
      </c>
      <c r="H15" s="223">
        <f>HLOOKUP('Bieu phu'!$B15,Bieu06!$E$5:$M$20,16,0)</f>
        <v>286.33706000000006</v>
      </c>
      <c r="I15" s="223">
        <f>H15-G15</f>
        <v>19.041300000000035</v>
      </c>
      <c r="M15" s="260"/>
      <c r="N15" s="140"/>
    </row>
    <row r="16" spans="1:14">
      <c r="A16" s="259">
        <v>2</v>
      </c>
      <c r="B16" s="146" t="s">
        <v>375</v>
      </c>
      <c r="C16" s="223">
        <f t="shared" si="5"/>
        <v>4323.1894799999991</v>
      </c>
      <c r="D16" s="223">
        <f>HLOOKUP('Bieu phu'!B16,Bieu01!$F$5:$N$21,4,0)</f>
        <v>3708.2662699999996</v>
      </c>
      <c r="E16" s="223">
        <f>HLOOKUP('Bieu phu'!$B16,Bieu06!$E$5:$M$20,4,0)</f>
        <v>3703.4562700000001</v>
      </c>
      <c r="F16" s="223">
        <f t="shared" si="6"/>
        <v>-4.8099999999994907</v>
      </c>
      <c r="G16" s="223">
        <f>HLOOKUP('Bieu phu'!$B16,Bieu01!$F$5:$N$21,17,0)</f>
        <v>614.92320999999981</v>
      </c>
      <c r="H16" s="223">
        <f>HLOOKUP('Bieu phu'!$B16,Bieu06!$E$5:$M$20,16,0)</f>
        <v>619.73320999999987</v>
      </c>
      <c r="I16" s="223">
        <f t="shared" ref="I16:I24" si="7">H16-G16</f>
        <v>4.8100000000000591</v>
      </c>
      <c r="K16" s="260"/>
      <c r="M16" s="260"/>
      <c r="N16" s="140"/>
    </row>
    <row r="17" spans="1:17">
      <c r="A17" s="259">
        <v>3</v>
      </c>
      <c r="B17" s="146" t="s">
        <v>376</v>
      </c>
      <c r="C17" s="223">
        <f t="shared" si="5"/>
        <v>2933.3598000000002</v>
      </c>
      <c r="D17" s="223">
        <f>HLOOKUP('Bieu phu'!B17,Bieu01!$F$5:$N$21,4,0)</f>
        <v>2360.24161</v>
      </c>
      <c r="E17" s="223">
        <f>HLOOKUP('Bieu phu'!$B17,Bieu06!$E$5:$M$20,4,0)</f>
        <v>2358.4016099999999</v>
      </c>
      <c r="F17" s="223">
        <f t="shared" si="6"/>
        <v>-1.8400000000001455</v>
      </c>
      <c r="G17" s="223">
        <f>HLOOKUP('Bieu phu'!$B17,Bieu01!$F$5:$N$21,17,0)</f>
        <v>573.11819000000014</v>
      </c>
      <c r="H17" s="223">
        <f>HLOOKUP('Bieu phu'!$B17,Bieu06!$E$5:$M$20,16,0)</f>
        <v>574.95819000000006</v>
      </c>
      <c r="I17" s="223">
        <f t="shared" si="7"/>
        <v>1.8399999999999181</v>
      </c>
      <c r="M17" s="260"/>
      <c r="N17" s="140"/>
    </row>
    <row r="18" spans="1:17">
      <c r="A18" s="259">
        <v>4</v>
      </c>
      <c r="B18" s="146" t="s">
        <v>377</v>
      </c>
      <c r="C18" s="223">
        <f t="shared" si="5"/>
        <v>5202.4544600000008</v>
      </c>
      <c r="D18" s="223">
        <f>HLOOKUP('Bieu phu'!B18,Bieu01!$F$5:$N$21,4,0)</f>
        <v>4581.3947700000008</v>
      </c>
      <c r="E18" s="223">
        <f>HLOOKUP('Bieu phu'!$B18,Bieu06!$E$5:$M$20,4,0)</f>
        <v>4561.8047700000006</v>
      </c>
      <c r="F18" s="223">
        <f t="shared" si="6"/>
        <v>-19.590000000000146</v>
      </c>
      <c r="G18" s="223">
        <f>HLOOKUP('Bieu phu'!$B18,Bieu01!$F$5:$N$21,17,0)</f>
        <v>621.05969000000005</v>
      </c>
      <c r="H18" s="223">
        <f>HLOOKUP('Bieu phu'!$B18,Bieu06!$E$5:$M$20,16,0)</f>
        <v>640.64968999999996</v>
      </c>
      <c r="I18" s="223">
        <f t="shared" si="7"/>
        <v>19.589999999999918</v>
      </c>
      <c r="M18" s="260"/>
      <c r="N18" s="140"/>
    </row>
    <row r="19" spans="1:17">
      <c r="A19" s="259">
        <v>5</v>
      </c>
      <c r="B19" s="146" t="s">
        <v>378</v>
      </c>
      <c r="C19" s="223">
        <f t="shared" si="5"/>
        <v>4605.3372200000003</v>
      </c>
      <c r="D19" s="223">
        <f>HLOOKUP('Bieu phu'!B19,Bieu01!$F$5:$N$21,4,0)</f>
        <v>3854.0452000000005</v>
      </c>
      <c r="E19" s="223">
        <f>HLOOKUP('Bieu phu'!$B19,Bieu06!$E$5:$M$20,4,0)</f>
        <v>3837.9552000000008</v>
      </c>
      <c r="F19" s="223">
        <f t="shared" si="6"/>
        <v>-16.089999999999691</v>
      </c>
      <c r="G19" s="223">
        <f>HLOOKUP('Bieu phu'!$B19,Bieu01!$F$5:$N$21,17,0)</f>
        <v>751.29202000000021</v>
      </c>
      <c r="H19" s="223">
        <f>HLOOKUP('Bieu phu'!$B19,Bieu06!$E$5:$M$20,16,0)</f>
        <v>767.38202000000001</v>
      </c>
      <c r="I19" s="223">
        <f t="shared" si="7"/>
        <v>16.089999999999804</v>
      </c>
      <c r="M19" s="260"/>
      <c r="N19" s="140"/>
    </row>
    <row r="20" spans="1:17">
      <c r="A20" s="259">
        <v>6</v>
      </c>
      <c r="B20" s="146" t="s">
        <v>379</v>
      </c>
      <c r="C20" s="223">
        <f t="shared" si="5"/>
        <v>4110.4689699999999</v>
      </c>
      <c r="D20" s="223">
        <f>HLOOKUP('Bieu phu'!B20,Bieu01!$F$5:$N$21,4,0)</f>
        <v>3557.9901800000002</v>
      </c>
      <c r="E20" s="223">
        <f>HLOOKUP('Bieu phu'!$B20,Bieu06!$E$5:$M$20,4,0)</f>
        <v>3551.9056800000003</v>
      </c>
      <c r="F20" s="223">
        <f t="shared" si="6"/>
        <v>-6.0844999999999345</v>
      </c>
      <c r="G20" s="223">
        <f>HLOOKUP('Bieu phu'!$B20,Bieu01!$F$5:$N$21,17,0)</f>
        <v>552.47879000000012</v>
      </c>
      <c r="H20" s="223">
        <f>HLOOKUP('Bieu phu'!$B20,Bieu06!$E$5:$M$20,16,0)</f>
        <v>558.56329000000005</v>
      </c>
      <c r="I20" s="223">
        <f t="shared" si="7"/>
        <v>6.0844999999999345</v>
      </c>
      <c r="M20" s="260"/>
      <c r="N20" s="140"/>
    </row>
    <row r="21" spans="1:17">
      <c r="A21" s="259">
        <v>6</v>
      </c>
      <c r="B21" s="146" t="s">
        <v>380</v>
      </c>
      <c r="C21" s="223">
        <f t="shared" si="5"/>
        <v>3548.8332700000001</v>
      </c>
      <c r="D21" s="223">
        <f>HLOOKUP('Bieu phu'!B21,Bieu01!$F$5:$N$21,4,0)</f>
        <v>3076.71722</v>
      </c>
      <c r="E21" s="223">
        <f>HLOOKUP('Bieu phu'!$B21,Bieu06!$E$5:$M$20,4,0)</f>
        <v>3071.48722</v>
      </c>
      <c r="F21" s="223">
        <f t="shared" si="6"/>
        <v>-5.2300000000000182</v>
      </c>
      <c r="G21" s="223">
        <f>HLOOKUP('Bieu phu'!$B21,Bieu01!$F$5:$N$21,17,0)</f>
        <v>472.11604999999997</v>
      </c>
      <c r="H21" s="223">
        <f>HLOOKUP('Bieu phu'!$B21,Bieu06!$E$5:$M$20,16,0)</f>
        <v>477.34604999999988</v>
      </c>
      <c r="I21" s="223">
        <f t="shared" si="7"/>
        <v>5.2299999999999045</v>
      </c>
      <c r="M21" s="260"/>
      <c r="N21" s="140"/>
    </row>
    <row r="22" spans="1:17">
      <c r="A22" s="259">
        <v>6</v>
      </c>
      <c r="B22" s="146" t="s">
        <v>381</v>
      </c>
      <c r="C22" s="223">
        <f t="shared" si="5"/>
        <v>3148.8132099999998</v>
      </c>
      <c r="D22" s="223">
        <f>HLOOKUP('Bieu phu'!B22,Bieu01!$F$5:$N$21,4,0)</f>
        <v>2749.4384799999998</v>
      </c>
      <c r="E22" s="223">
        <f>HLOOKUP('Bieu phu'!$B22,Bieu06!$E$5:$M$20,4,0)</f>
        <v>2748.3284800000006</v>
      </c>
      <c r="F22" s="223">
        <f t="shared" si="6"/>
        <v>-1.1099999999992178</v>
      </c>
      <c r="G22" s="223">
        <f>HLOOKUP('Bieu phu'!$B22,Bieu01!$F$5:$N$21,17,0)</f>
        <v>399.37472999999994</v>
      </c>
      <c r="H22" s="223">
        <f>HLOOKUP('Bieu phu'!$B22,Bieu06!$E$5:$M$20,16,0)</f>
        <v>400.48472999999996</v>
      </c>
      <c r="I22" s="223">
        <f t="shared" si="7"/>
        <v>1.1100000000000136</v>
      </c>
      <c r="M22" s="260"/>
      <c r="N22" s="140"/>
    </row>
    <row r="23" spans="1:17">
      <c r="A23" s="259">
        <v>6</v>
      </c>
      <c r="B23" s="146" t="s">
        <v>382</v>
      </c>
      <c r="C23" s="223">
        <f t="shared" si="5"/>
        <v>2382.0630500000002</v>
      </c>
      <c r="D23" s="223">
        <f>HLOOKUP('Bieu phu'!B23,Bieu01!$F$5:$N$21,4,0)</f>
        <v>2095.9300400000002</v>
      </c>
      <c r="E23" s="223">
        <f>HLOOKUP('Bieu phu'!$B23,Bieu06!$E$5:$M$20,4,0)</f>
        <v>2067.5400400000003</v>
      </c>
      <c r="F23" s="223">
        <f t="shared" si="6"/>
        <v>-28.389999999999873</v>
      </c>
      <c r="G23" s="223">
        <f>HLOOKUP('Bieu phu'!$B23,Bieu01!$F$5:$N$21,17,0)</f>
        <v>286.13301000000001</v>
      </c>
      <c r="H23" s="223">
        <f>HLOOKUP('Bieu phu'!$B23,Bieu06!$E$5:$M$20,16,0)</f>
        <v>314.52301</v>
      </c>
      <c r="I23" s="223">
        <f t="shared" si="7"/>
        <v>28.389999999999986</v>
      </c>
      <c r="M23" s="260"/>
      <c r="N23" s="140"/>
    </row>
    <row r="24" spans="1:17" s="138" customFormat="1">
      <c r="A24" s="521" t="s">
        <v>221</v>
      </c>
      <c r="B24" s="521"/>
      <c r="C24" s="185">
        <f>SUM(C15:C23)</f>
        <v>31007.320390000001</v>
      </c>
      <c r="D24" s="185">
        <f>SUM(D15:D23)</f>
        <v>26469.52894</v>
      </c>
      <c r="E24" s="185">
        <f>SUM(E15:E23)</f>
        <v>26367.343140000001</v>
      </c>
      <c r="F24" s="185">
        <f t="shared" si="6"/>
        <v>-102.18579999999929</v>
      </c>
      <c r="G24" s="185">
        <f>SUM(G15:G23)</f>
        <v>4537.7914500000006</v>
      </c>
      <c r="H24" s="185">
        <f>SUM(H15:H23)</f>
        <v>4639.9772499999999</v>
      </c>
      <c r="I24" s="185">
        <f t="shared" si="7"/>
        <v>102.18579999999929</v>
      </c>
      <c r="K24" s="140"/>
      <c r="M24" s="265"/>
    </row>
    <row r="31" spans="1:17">
      <c r="A31" s="522" t="s">
        <v>222</v>
      </c>
      <c r="B31" s="522"/>
      <c r="C31" s="522"/>
      <c r="D31" s="522"/>
      <c r="N31" s="522"/>
      <c r="O31" s="522"/>
      <c r="P31" s="522"/>
      <c r="Q31" s="522"/>
    </row>
    <row r="32" spans="1:17" s="139" customFormat="1" ht="38.25">
      <c r="A32" s="258" t="s">
        <v>1</v>
      </c>
      <c r="B32" s="183" t="s">
        <v>219</v>
      </c>
      <c r="C32" s="183" t="s">
        <v>223</v>
      </c>
      <c r="D32" s="183" t="s">
        <v>224</v>
      </c>
      <c r="G32" s="183" t="s">
        <v>1</v>
      </c>
      <c r="H32" s="183" t="s">
        <v>219</v>
      </c>
      <c r="I32" s="183" t="s">
        <v>223</v>
      </c>
      <c r="J32" s="183" t="s">
        <v>224</v>
      </c>
      <c r="N32" s="258" t="s">
        <v>1</v>
      </c>
      <c r="O32" s="183" t="s">
        <v>219</v>
      </c>
      <c r="P32" s="183" t="s">
        <v>223</v>
      </c>
      <c r="Q32" s="183" t="s">
        <v>224</v>
      </c>
    </row>
    <row r="33" spans="1:17">
      <c r="A33" s="259">
        <v>1</v>
      </c>
      <c r="B33" s="146" t="s">
        <v>374</v>
      </c>
      <c r="C33" s="223">
        <f>HLOOKUP('Bieu phu'!$B33,Bieu07!$E$5:$M$7,3,0)</f>
        <v>19.041300000000003</v>
      </c>
      <c r="D33" s="460">
        <f>C33/$C$42*100</f>
        <v>18.633998070181963</v>
      </c>
      <c r="G33" s="259">
        <v>1</v>
      </c>
      <c r="H33" s="146" t="s">
        <v>374</v>
      </c>
      <c r="I33" s="184">
        <f>HLOOKUP('Bieu phu'!$B33,Bieu07!$E$5:$M$20,14,0)</f>
        <v>0</v>
      </c>
      <c r="J33" s="184">
        <f>I33/$I$42*100</f>
        <v>0</v>
      </c>
      <c r="N33" s="259">
        <v>1</v>
      </c>
      <c r="O33" s="146" t="s">
        <v>374</v>
      </c>
      <c r="P33" s="223">
        <f>HLOOKUP('Bieu phu'!$B33,Bieu07!$E$5:$M$30,24,0)</f>
        <v>0</v>
      </c>
      <c r="Q33" s="460" t="e">
        <f>P33/$P$42*100</f>
        <v>#DIV/0!</v>
      </c>
    </row>
    <row r="34" spans="1:17">
      <c r="A34" s="259">
        <v>2</v>
      </c>
      <c r="B34" s="146" t="s">
        <v>375</v>
      </c>
      <c r="C34" s="223">
        <f>HLOOKUP('Bieu phu'!$B34,Bieu07!$E$5:$M$7,3,0)</f>
        <v>4.8100000000000005</v>
      </c>
      <c r="D34" s="460">
        <f t="shared" ref="D34:D42" si="8">C34/$C$42*100</f>
        <v>4.7071119470611382</v>
      </c>
      <c r="G34" s="259">
        <v>2</v>
      </c>
      <c r="H34" s="146" t="s">
        <v>375</v>
      </c>
      <c r="I34" s="184">
        <f>HLOOKUP('Bieu phu'!$B34,Bieu07!$E$5:$M$20,14,0)</f>
        <v>6.07</v>
      </c>
      <c r="J34" s="184">
        <f t="shared" ref="J34:J41" si="9">I34/$I$42*100</f>
        <v>14.070468242929998</v>
      </c>
      <c r="N34" s="259">
        <v>2</v>
      </c>
      <c r="O34" s="146" t="s">
        <v>375</v>
      </c>
      <c r="P34" s="223">
        <f>HLOOKUP('Bieu phu'!$B34,Bieu07!$E$5:$M$30,24,0)</f>
        <v>0</v>
      </c>
      <c r="Q34" s="460" t="e">
        <f t="shared" ref="Q34:Q42" si="10">P34/$P$42*100</f>
        <v>#DIV/0!</v>
      </c>
    </row>
    <row r="35" spans="1:17">
      <c r="A35" s="259">
        <v>3</v>
      </c>
      <c r="B35" s="146" t="s">
        <v>376</v>
      </c>
      <c r="C35" s="223">
        <f>HLOOKUP('Bieu phu'!$B35,Bieu07!$E$5:$M$7,3,0)</f>
        <v>1.84</v>
      </c>
      <c r="D35" s="460">
        <f t="shared" si="8"/>
        <v>1.8006415764225556</v>
      </c>
      <c r="G35" s="259">
        <v>3</v>
      </c>
      <c r="H35" s="146" t="s">
        <v>376</v>
      </c>
      <c r="I35" s="184">
        <f>HLOOKUP('Bieu phu'!$B35,Bieu07!$E$5:$M$20,14,0)</f>
        <v>4.63</v>
      </c>
      <c r="J35" s="184">
        <f t="shared" si="9"/>
        <v>10.732498840982847</v>
      </c>
      <c r="N35" s="259">
        <v>3</v>
      </c>
      <c r="O35" s="146" t="s">
        <v>376</v>
      </c>
      <c r="P35" s="223">
        <f>HLOOKUP('Bieu phu'!$B35,Bieu07!$E$5:$M$30,24,0)</f>
        <v>0</v>
      </c>
      <c r="Q35" s="460" t="e">
        <f t="shared" si="10"/>
        <v>#DIV/0!</v>
      </c>
    </row>
    <row r="36" spans="1:17">
      <c r="A36" s="259">
        <v>4</v>
      </c>
      <c r="B36" s="146" t="s">
        <v>377</v>
      </c>
      <c r="C36" s="223">
        <f>HLOOKUP('Bieu phu'!$B36,Bieu07!$E$5:$M$7,3,0)</f>
        <v>19.590000000000003</v>
      </c>
      <c r="D36" s="460">
        <f t="shared" si="8"/>
        <v>19.170961131585798</v>
      </c>
      <c r="G36" s="259">
        <v>4</v>
      </c>
      <c r="H36" s="146" t="s">
        <v>377</v>
      </c>
      <c r="I36" s="184">
        <f>HLOOKUP('Bieu phu'!$B36,Bieu07!$E$5:$M$20,14,0)</f>
        <v>2.2199999999999998</v>
      </c>
      <c r="J36" s="184">
        <f t="shared" si="9"/>
        <v>5.1460361613351875</v>
      </c>
      <c r="N36" s="259">
        <v>4</v>
      </c>
      <c r="O36" s="146" t="s">
        <v>377</v>
      </c>
      <c r="P36" s="223">
        <f>HLOOKUP('Bieu phu'!$B36,Bieu07!$E$5:$M$30,24,0)</f>
        <v>0</v>
      </c>
      <c r="Q36" s="460" t="e">
        <f t="shared" si="10"/>
        <v>#DIV/0!</v>
      </c>
    </row>
    <row r="37" spans="1:17">
      <c r="A37" s="259">
        <v>5</v>
      </c>
      <c r="B37" s="146" t="s">
        <v>378</v>
      </c>
      <c r="C37" s="223">
        <f>HLOOKUP('Bieu phu'!$B37,Bieu07!$E$5:$M$7,3,0)</f>
        <v>16.09</v>
      </c>
      <c r="D37" s="460">
        <f t="shared" si="8"/>
        <v>15.745827698173326</v>
      </c>
      <c r="G37" s="259">
        <v>5</v>
      </c>
      <c r="H37" s="146" t="s">
        <v>378</v>
      </c>
      <c r="I37" s="184">
        <f>HLOOKUP('Bieu phu'!$B37,Bieu07!$E$5:$M$20,14,0)</f>
        <v>0</v>
      </c>
      <c r="J37" s="184">
        <f t="shared" si="9"/>
        <v>0</v>
      </c>
      <c r="N37" s="259">
        <v>5</v>
      </c>
      <c r="O37" s="146" t="s">
        <v>378</v>
      </c>
      <c r="P37" s="223">
        <f>HLOOKUP('Bieu phu'!$B37,Bieu07!$E$5:$M$30,24,0)</f>
        <v>0</v>
      </c>
      <c r="Q37" s="460" t="e">
        <f t="shared" si="10"/>
        <v>#DIV/0!</v>
      </c>
    </row>
    <row r="38" spans="1:17">
      <c r="A38" s="259">
        <v>6</v>
      </c>
      <c r="B38" s="146" t="s">
        <v>379</v>
      </c>
      <c r="C38" s="223">
        <f>HLOOKUP('Bieu phu'!$B38,Bieu07!$E$5:$M$7,3,0)</f>
        <v>6.0845000000000002</v>
      </c>
      <c r="D38" s="460">
        <f t="shared" si="8"/>
        <v>5.9543498215994779</v>
      </c>
      <c r="G38" s="259">
        <v>6</v>
      </c>
      <c r="H38" s="146" t="s">
        <v>379</v>
      </c>
      <c r="I38" s="184">
        <f>HLOOKUP('Bieu phu'!$B38,Bieu07!$E$5:$M$20,14,0)</f>
        <v>26.619999999999997</v>
      </c>
      <c r="J38" s="184">
        <f t="shared" si="9"/>
        <v>61.706073249884099</v>
      </c>
      <c r="N38" s="259">
        <v>6</v>
      </c>
      <c r="O38" s="146" t="s">
        <v>379</v>
      </c>
      <c r="P38" s="223">
        <f>HLOOKUP('Bieu phu'!$B38,Bieu07!$E$5:$M$30,24,0)</f>
        <v>0</v>
      </c>
      <c r="Q38" s="460" t="e">
        <f t="shared" si="10"/>
        <v>#DIV/0!</v>
      </c>
    </row>
    <row r="39" spans="1:17">
      <c r="A39" s="259">
        <v>6</v>
      </c>
      <c r="B39" s="146" t="s">
        <v>380</v>
      </c>
      <c r="C39" s="223">
        <f>HLOOKUP('Bieu phu'!$B39,Bieu07!$E$5:$M$7,3,0)</f>
        <v>5.2299999999999986</v>
      </c>
      <c r="D39" s="460">
        <f t="shared" si="8"/>
        <v>5.1181279590706321</v>
      </c>
      <c r="G39" s="259">
        <v>6</v>
      </c>
      <c r="H39" s="146" t="s">
        <v>380</v>
      </c>
      <c r="I39" s="184">
        <f>HLOOKUP('Bieu phu'!$B39,Bieu07!$E$5:$M$20,14,0)</f>
        <v>0</v>
      </c>
      <c r="J39" s="184">
        <f t="shared" si="9"/>
        <v>0</v>
      </c>
      <c r="N39" s="259">
        <v>6</v>
      </c>
      <c r="O39" s="146" t="s">
        <v>380</v>
      </c>
      <c r="P39" s="223">
        <f>HLOOKUP('Bieu phu'!$B39,Bieu07!$E$5:$M$30,24,0)</f>
        <v>0</v>
      </c>
      <c r="Q39" s="460" t="e">
        <f t="shared" si="10"/>
        <v>#DIV/0!</v>
      </c>
    </row>
    <row r="40" spans="1:17">
      <c r="A40" s="259">
        <v>6</v>
      </c>
      <c r="B40" s="146" t="s">
        <v>381</v>
      </c>
      <c r="C40" s="223">
        <f>HLOOKUP('Bieu phu'!$B40,Bieu07!$E$5:$M$7,3,0)</f>
        <v>1.1100000000000001</v>
      </c>
      <c r="D40" s="460">
        <f t="shared" si="8"/>
        <v>1.0862566031679548</v>
      </c>
      <c r="G40" s="259">
        <v>6</v>
      </c>
      <c r="H40" s="146" t="s">
        <v>381</v>
      </c>
      <c r="I40" s="184">
        <f>HLOOKUP('Bieu phu'!$B40,Bieu07!$E$5:$M$20,14,0)</f>
        <v>0</v>
      </c>
      <c r="J40" s="184">
        <f t="shared" si="9"/>
        <v>0</v>
      </c>
      <c r="N40" s="259">
        <v>6</v>
      </c>
      <c r="O40" s="146" t="s">
        <v>381</v>
      </c>
      <c r="P40" s="223">
        <f>HLOOKUP('Bieu phu'!$B40,Bieu07!$E$5:$M$30,24,0)</f>
        <v>0</v>
      </c>
      <c r="Q40" s="460" t="e">
        <f t="shared" si="10"/>
        <v>#DIV/0!</v>
      </c>
    </row>
    <row r="41" spans="1:17">
      <c r="A41" s="259">
        <v>6</v>
      </c>
      <c r="B41" s="146" t="s">
        <v>382</v>
      </c>
      <c r="C41" s="223">
        <f>HLOOKUP('Bieu phu'!$B41,Bieu07!$E$5:$M$7,3,0)</f>
        <v>28.39</v>
      </c>
      <c r="D41" s="460">
        <f t="shared" si="8"/>
        <v>27.782725192737146</v>
      </c>
      <c r="G41" s="259">
        <v>6</v>
      </c>
      <c r="H41" s="146" t="s">
        <v>382</v>
      </c>
      <c r="I41" s="184">
        <f>HLOOKUP('Bieu phu'!$B41,Bieu07!$E$5:$M$20,14,0)</f>
        <v>3.6</v>
      </c>
      <c r="J41" s="184">
        <f t="shared" si="9"/>
        <v>8.3449235048678734</v>
      </c>
      <c r="N41" s="259">
        <v>6</v>
      </c>
      <c r="O41" s="146" t="s">
        <v>382</v>
      </c>
      <c r="P41" s="223">
        <f>HLOOKUP('Bieu phu'!$B41,Bieu07!$E$5:$M$30,24,0)</f>
        <v>0</v>
      </c>
      <c r="Q41" s="460" t="e">
        <f t="shared" si="10"/>
        <v>#DIV/0!</v>
      </c>
    </row>
    <row r="42" spans="1:17" s="138" customFormat="1">
      <c r="A42" s="521" t="s">
        <v>221</v>
      </c>
      <c r="B42" s="521"/>
      <c r="C42" s="185">
        <f>SUM(C33:C41)</f>
        <v>102.18580000000001</v>
      </c>
      <c r="D42" s="461">
        <f t="shared" si="8"/>
        <v>100</v>
      </c>
      <c r="G42" s="521" t="s">
        <v>221</v>
      </c>
      <c r="H42" s="521"/>
      <c r="I42" s="185">
        <f>SUM(I33:I41)</f>
        <v>43.139999999999993</v>
      </c>
      <c r="J42" s="186">
        <f>SUM(J33:J41)</f>
        <v>100.00000000000001</v>
      </c>
      <c r="N42" s="521" t="s">
        <v>221</v>
      </c>
      <c r="O42" s="521"/>
      <c r="P42" s="185">
        <f>SUM(P33:P41)</f>
        <v>0</v>
      </c>
      <c r="Q42" s="460" t="e">
        <f t="shared" si="10"/>
        <v>#DIV/0!</v>
      </c>
    </row>
    <row r="47" spans="1:17">
      <c r="A47" s="522" t="s">
        <v>225</v>
      </c>
      <c r="B47" s="522"/>
      <c r="C47" s="522"/>
      <c r="D47" s="522"/>
      <c r="E47" s="522"/>
      <c r="F47" s="522"/>
      <c r="G47" s="522"/>
      <c r="Q47" s="140" t="s">
        <v>228</v>
      </c>
    </row>
    <row r="48" spans="1:17">
      <c r="N48" s="522" t="s">
        <v>233</v>
      </c>
      <c r="O48" s="522"/>
      <c r="P48" s="522"/>
      <c r="Q48" s="522"/>
    </row>
    <row r="49" spans="1:19" ht="51">
      <c r="A49" s="261" t="s">
        <v>1</v>
      </c>
      <c r="B49" s="144" t="s">
        <v>226</v>
      </c>
      <c r="C49" s="183" t="s">
        <v>394</v>
      </c>
      <c r="D49" s="183" t="s">
        <v>395</v>
      </c>
      <c r="E49" s="144" t="s">
        <v>227</v>
      </c>
      <c r="F49" s="144"/>
      <c r="G49" s="144" t="s">
        <v>15</v>
      </c>
      <c r="N49" s="258" t="s">
        <v>1</v>
      </c>
      <c r="O49" s="183" t="s">
        <v>219</v>
      </c>
      <c r="P49" s="183" t="s">
        <v>394</v>
      </c>
      <c r="Q49" s="183" t="s">
        <v>224</v>
      </c>
      <c r="R49" s="183" t="s">
        <v>395</v>
      </c>
      <c r="S49" s="183" t="s">
        <v>224</v>
      </c>
    </row>
    <row r="50" spans="1:19">
      <c r="A50" s="262">
        <v>1</v>
      </c>
      <c r="B50" s="141" t="s">
        <v>374</v>
      </c>
      <c r="C50" s="145">
        <f>HLOOKUP('Bieu phu'!$B50,Bieu08!$E$5:$O$19,3,0)</f>
        <v>12.221299999999999</v>
      </c>
      <c r="D50" s="145">
        <f>HLOOKUP('Bieu phu'!$B50,Bieu08!$E$5:$O$20,16,0)</f>
        <v>2.6</v>
      </c>
      <c r="E50" s="145">
        <f>D50+C50</f>
        <v>14.821299999999999</v>
      </c>
      <c r="F50" s="145"/>
      <c r="G50" s="467">
        <f>E50/$E$59*100</f>
        <v>20.516380519176703</v>
      </c>
      <c r="N50" s="259">
        <v>1</v>
      </c>
      <c r="O50" s="146" t="s">
        <v>374</v>
      </c>
      <c r="P50" s="223">
        <f>HLOOKUP('Bieu phu'!$B50,Bieu08!$E$5:$M$7,3,0)</f>
        <v>12.221299999999999</v>
      </c>
      <c r="Q50" s="460">
        <f>P50/$P$59*100</f>
        <v>18.124075911334945</v>
      </c>
      <c r="R50" s="223">
        <f>HLOOKUP('Bieu phu'!$B50,Bieu08!$E$5:$M$20,16,0)</f>
        <v>2.6</v>
      </c>
      <c r="S50" s="460">
        <f>R50/$R$59*100</f>
        <v>54.054054054054049</v>
      </c>
    </row>
    <row r="51" spans="1:19">
      <c r="A51" s="262">
        <v>2</v>
      </c>
      <c r="B51" s="141" t="s">
        <v>375</v>
      </c>
      <c r="C51" s="145">
        <f>HLOOKUP('Bieu phu'!$B51,Bieu08!$E$5:$O$19,3,0)</f>
        <v>2.2600000000000002</v>
      </c>
      <c r="D51" s="462">
        <f>HLOOKUP('Bieu phu'!$B51,Bieu08!$E$5:$O$20,16,0)</f>
        <v>0.22</v>
      </c>
      <c r="E51" s="145">
        <f t="shared" ref="E51:E58" si="11">D51+C51</f>
        <v>2.4800000000000004</v>
      </c>
      <c r="F51" s="145"/>
      <c r="G51" s="468">
        <f t="shared" ref="G51:G59" si="12">E51/$E$59*100</f>
        <v>3.4329393297185971</v>
      </c>
      <c r="N51" s="259">
        <v>2</v>
      </c>
      <c r="O51" s="146" t="s">
        <v>375</v>
      </c>
      <c r="P51" s="223">
        <f>HLOOKUP('Bieu phu'!$B51,Bieu08!$E$5:$M$7,3,0)</f>
        <v>2.2600000000000002</v>
      </c>
      <c r="Q51" s="460">
        <f t="shared" ref="Q51:Q59" si="13">P51/$P$59*100</f>
        <v>3.3515592907151435</v>
      </c>
      <c r="R51" s="223">
        <f>HLOOKUP('Bieu phu'!$B51,Bieu08!$E$5:$M$20,16,0)</f>
        <v>0.22</v>
      </c>
      <c r="S51" s="460">
        <f t="shared" ref="S51:S59" si="14">R51/$R$59*100</f>
        <v>4.5738045738045736</v>
      </c>
    </row>
    <row r="52" spans="1:19">
      <c r="A52" s="262">
        <v>3</v>
      </c>
      <c r="B52" s="141" t="s">
        <v>376</v>
      </c>
      <c r="C52" s="145">
        <f>HLOOKUP('Bieu phu'!$B52,Bieu08!$E$5:$O$19,3,0)</f>
        <v>1.22</v>
      </c>
      <c r="D52" s="462">
        <f>HLOOKUP('Bieu phu'!$B52,Bieu08!$E$5:$O$20,16,0)</f>
        <v>0</v>
      </c>
      <c r="E52" s="145">
        <f t="shared" si="11"/>
        <v>1.22</v>
      </c>
      <c r="F52" s="145"/>
      <c r="G52" s="468">
        <f t="shared" si="12"/>
        <v>1.6887846702647931</v>
      </c>
      <c r="N52" s="259">
        <v>3</v>
      </c>
      <c r="O52" s="146" t="s">
        <v>376</v>
      </c>
      <c r="P52" s="223">
        <f>HLOOKUP('Bieu phu'!$B52,Bieu08!$E$5:$M$7,3,0)</f>
        <v>1.22</v>
      </c>
      <c r="Q52" s="460">
        <f t="shared" si="13"/>
        <v>1.8092488206515374</v>
      </c>
      <c r="R52" s="223">
        <f>HLOOKUP('Bieu phu'!$B52,Bieu08!$E$5:$M$20,16,0)</f>
        <v>0</v>
      </c>
      <c r="S52" s="460">
        <f t="shared" si="14"/>
        <v>0</v>
      </c>
    </row>
    <row r="53" spans="1:19">
      <c r="A53" s="262">
        <v>4</v>
      </c>
      <c r="B53" s="141" t="s">
        <v>377</v>
      </c>
      <c r="C53" s="145">
        <f>HLOOKUP('Bieu phu'!$B53,Bieu08!$E$5:$O$19,3,0)</f>
        <v>7.8800000000000008</v>
      </c>
      <c r="D53" s="462">
        <f>HLOOKUP('Bieu phu'!$B53,Bieu08!$E$5:$O$20,16,0)</f>
        <v>1.53</v>
      </c>
      <c r="E53" s="145">
        <f t="shared" si="11"/>
        <v>9.41</v>
      </c>
      <c r="F53" s="145"/>
      <c r="G53" s="468">
        <f t="shared" si="12"/>
        <v>13.025789956714512</v>
      </c>
      <c r="N53" s="259">
        <v>4</v>
      </c>
      <c r="O53" s="146" t="s">
        <v>377</v>
      </c>
      <c r="P53" s="223">
        <f>HLOOKUP('Bieu phu'!$B53,Bieu08!$E$5:$M$7,3,0)</f>
        <v>7.8800000000000008</v>
      </c>
      <c r="Q53" s="460">
        <f t="shared" si="13"/>
        <v>11.685967792405014</v>
      </c>
      <c r="R53" s="184">
        <f>HLOOKUP('Bieu phu'!$B53,Bieu08!$E$5:$M$20,16,0)</f>
        <v>1.53</v>
      </c>
      <c r="S53" s="184">
        <f t="shared" si="14"/>
        <v>31.808731808731807</v>
      </c>
    </row>
    <row r="54" spans="1:19">
      <c r="A54" s="262">
        <v>5</v>
      </c>
      <c r="B54" s="141" t="s">
        <v>378</v>
      </c>
      <c r="C54" s="145">
        <f>HLOOKUP('Bieu phu'!$B54,Bieu08!$E$5:$O$19,3,0)</f>
        <v>14.35</v>
      </c>
      <c r="D54" s="462">
        <f>HLOOKUP('Bieu phu'!$B54,Bieu08!$E$5:$O$20,16,0)</f>
        <v>0</v>
      </c>
      <c r="E54" s="145">
        <f t="shared" si="11"/>
        <v>14.35</v>
      </c>
      <c r="F54" s="145"/>
      <c r="G54" s="468">
        <f t="shared" si="12"/>
        <v>19.8639836215572</v>
      </c>
      <c r="N54" s="259">
        <v>5</v>
      </c>
      <c r="O54" s="146" t="s">
        <v>378</v>
      </c>
      <c r="P54" s="223">
        <f>HLOOKUP('Bieu phu'!$B54,Bieu08!$E$5:$M$7,3,0)</f>
        <v>14.35</v>
      </c>
      <c r="Q54" s="460">
        <f t="shared" si="13"/>
        <v>21.280918505204557</v>
      </c>
      <c r="R54" s="223">
        <f>HLOOKUP('Bieu phu'!$B54,Bieu08!$E$5:$M$20,16,0)</f>
        <v>0</v>
      </c>
      <c r="S54" s="460">
        <f t="shared" si="14"/>
        <v>0</v>
      </c>
    </row>
    <row r="55" spans="1:19">
      <c r="A55" s="262">
        <v>6</v>
      </c>
      <c r="B55" s="141" t="s">
        <v>379</v>
      </c>
      <c r="C55" s="145">
        <f>HLOOKUP('Bieu phu'!$B55,Bieu08!$E$5:$O$19,3,0)</f>
        <v>4.0699999999999994</v>
      </c>
      <c r="D55" s="462">
        <f>HLOOKUP('Bieu phu'!$B55,Bieu08!$E$5:$O$20,16,0)</f>
        <v>0.45999999999999996</v>
      </c>
      <c r="E55" s="145">
        <f t="shared" si="11"/>
        <v>4.5299999999999994</v>
      </c>
      <c r="F55" s="145"/>
      <c r="G55" s="468">
        <f t="shared" si="12"/>
        <v>6.2706512756553385</v>
      </c>
      <c r="N55" s="259">
        <v>6</v>
      </c>
      <c r="O55" s="146" t="s">
        <v>379</v>
      </c>
      <c r="P55" s="223">
        <f>HLOOKUP('Bieu phu'!$B55,Bieu08!$E$5:$M$7,3,0)</f>
        <v>4.0699999999999994</v>
      </c>
      <c r="Q55" s="460">
        <f t="shared" si="13"/>
        <v>6.0357727049604559</v>
      </c>
      <c r="R55" s="223">
        <f>HLOOKUP('Bieu phu'!$B55,Bieu08!$E$5:$M$20,16,0)</f>
        <v>0.45999999999999996</v>
      </c>
      <c r="S55" s="460">
        <f t="shared" si="14"/>
        <v>9.5634095634095608</v>
      </c>
    </row>
    <row r="56" spans="1:19">
      <c r="A56" s="262">
        <v>6</v>
      </c>
      <c r="B56" s="141" t="s">
        <v>380</v>
      </c>
      <c r="C56" s="145">
        <f>HLOOKUP('Bieu phu'!$B56,Bieu08!$E$5:$O$19,3,0)</f>
        <v>0.12</v>
      </c>
      <c r="D56" s="462">
        <f>HLOOKUP('Bieu phu'!$B56,Bieu08!$E$5:$O$20,16,0)</f>
        <v>0</v>
      </c>
      <c r="E56" s="145">
        <f t="shared" si="11"/>
        <v>0.12</v>
      </c>
      <c r="F56" s="145"/>
      <c r="G56" s="468">
        <f t="shared" si="12"/>
        <v>0.16610996756702884</v>
      </c>
      <c r="N56" s="259">
        <v>6</v>
      </c>
      <c r="O56" s="146" t="s">
        <v>380</v>
      </c>
      <c r="P56" s="223">
        <f>HLOOKUP('Bieu phu'!$B56,Bieu08!$E$5:$M$7,3,0)</f>
        <v>0.12</v>
      </c>
      <c r="Q56" s="460">
        <f t="shared" si="13"/>
        <v>0.17795890039195447</v>
      </c>
      <c r="R56" s="184">
        <f>HLOOKUP('Bieu phu'!$B56,Bieu08!$E$5:$M$20,16,0)</f>
        <v>0</v>
      </c>
      <c r="S56" s="184">
        <f t="shared" si="14"/>
        <v>0</v>
      </c>
    </row>
    <row r="57" spans="1:19">
      <c r="A57" s="262">
        <v>6</v>
      </c>
      <c r="B57" s="141" t="s">
        <v>381</v>
      </c>
      <c r="C57" s="145">
        <f>HLOOKUP('Bieu phu'!$B57,Bieu08!$E$5:$O$19,3,0)</f>
        <v>0.2</v>
      </c>
      <c r="D57" s="462">
        <f>HLOOKUP('Bieu phu'!$B57,Bieu08!$E$5:$O$20,16,0)</f>
        <v>0</v>
      </c>
      <c r="E57" s="145">
        <f t="shared" si="11"/>
        <v>0.2</v>
      </c>
      <c r="F57" s="145"/>
      <c r="G57" s="468">
        <f t="shared" si="12"/>
        <v>0.27684994594504808</v>
      </c>
      <c r="N57" s="259">
        <v>6</v>
      </c>
      <c r="O57" s="146" t="s">
        <v>381</v>
      </c>
      <c r="P57" s="223">
        <f>HLOOKUP('Bieu phu'!$B57,Bieu08!$E$5:$M$7,3,0)</f>
        <v>0.2</v>
      </c>
      <c r="Q57" s="460">
        <f t="shared" si="13"/>
        <v>0.29659816731992417</v>
      </c>
      <c r="R57" s="184">
        <f>HLOOKUP('Bieu phu'!$B57,Bieu08!$E$5:$M$20,16,0)</f>
        <v>0</v>
      </c>
      <c r="S57" s="184">
        <f t="shared" si="14"/>
        <v>0</v>
      </c>
    </row>
    <row r="58" spans="1:19">
      <c r="A58" s="262">
        <v>6</v>
      </c>
      <c r="B58" s="141" t="s">
        <v>382</v>
      </c>
      <c r="C58" s="145">
        <f>HLOOKUP('Bieu phu'!$B58,Bieu08!$E$5:$O$19,3,0)</f>
        <v>25.11</v>
      </c>
      <c r="D58" s="462">
        <f>HLOOKUP('Bieu phu'!$B58,Bieu08!$E$5:$O$20,16,0)</f>
        <v>0</v>
      </c>
      <c r="E58" s="145">
        <f t="shared" si="11"/>
        <v>25.11</v>
      </c>
      <c r="F58" s="145"/>
      <c r="G58" s="468">
        <f t="shared" si="12"/>
        <v>34.758510713400788</v>
      </c>
      <c r="I58" s="140" t="s">
        <v>228</v>
      </c>
      <c r="N58" s="259">
        <v>6</v>
      </c>
      <c r="O58" s="146" t="s">
        <v>382</v>
      </c>
      <c r="P58" s="223">
        <f>HLOOKUP('Bieu phu'!$B58,Bieu08!$E$5:$M$7,3,0)</f>
        <v>25.11</v>
      </c>
      <c r="Q58" s="460">
        <f t="shared" si="13"/>
        <v>37.237899907016477</v>
      </c>
      <c r="R58" s="184">
        <f>HLOOKUP('Bieu phu'!$B58,Bieu08!$E$5:$M$20,16,0)</f>
        <v>0</v>
      </c>
      <c r="S58" s="184">
        <f t="shared" si="14"/>
        <v>0</v>
      </c>
    </row>
    <row r="59" spans="1:19" s="138" customFormat="1">
      <c r="A59" s="263"/>
      <c r="B59" s="143" t="s">
        <v>229</v>
      </c>
      <c r="C59" s="182">
        <f>SUM(C50:C58)</f>
        <v>67.431299999999993</v>
      </c>
      <c r="D59" s="182">
        <f>SUM(D50:D58)</f>
        <v>4.8100000000000005</v>
      </c>
      <c r="E59" s="182">
        <f>SUM(E50:E58)</f>
        <v>72.241299999999995</v>
      </c>
      <c r="F59" s="182"/>
      <c r="G59" s="469">
        <f t="shared" si="12"/>
        <v>100</v>
      </c>
      <c r="N59" s="521" t="s">
        <v>221</v>
      </c>
      <c r="O59" s="521"/>
      <c r="P59" s="185">
        <f>SUM(P50:P58)</f>
        <v>67.431299999999993</v>
      </c>
      <c r="Q59" s="461">
        <f t="shared" si="13"/>
        <v>100</v>
      </c>
      <c r="R59" s="185">
        <f>SUM(R50:R58)</f>
        <v>4.8100000000000005</v>
      </c>
      <c r="S59" s="461">
        <f t="shared" si="14"/>
        <v>100</v>
      </c>
    </row>
  </sheetData>
  <mergeCells count="12">
    <mergeCell ref="N48:Q48"/>
    <mergeCell ref="N59:O59"/>
    <mergeCell ref="N31:Q31"/>
    <mergeCell ref="N42:O42"/>
    <mergeCell ref="A42:B42"/>
    <mergeCell ref="A24:B24"/>
    <mergeCell ref="A47:G47"/>
    <mergeCell ref="G42:H42"/>
    <mergeCell ref="A1:J1"/>
    <mergeCell ref="A12:B12"/>
    <mergeCell ref="A13:J13"/>
    <mergeCell ref="A31:D3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3:F71"/>
  <sheetViews>
    <sheetView zoomScale="85" zoomScaleNormal="85" workbookViewId="0">
      <selection activeCell="A6" sqref="A6:E71"/>
    </sheetView>
  </sheetViews>
  <sheetFormatPr defaultColWidth="9.140625" defaultRowHeight="12.75"/>
  <cols>
    <col min="1" max="1" width="4.5703125" style="210" customWidth="1"/>
    <col min="2" max="2" width="46.28515625" style="211" customWidth="1"/>
    <col min="3" max="3" width="13.28515625" style="211" customWidth="1"/>
    <col min="4" max="4" width="18.42578125" style="212" bestFit="1" customWidth="1"/>
    <col min="5" max="5" width="18.140625" customWidth="1"/>
    <col min="6" max="6" width="12.5703125" style="227" hidden="1" customWidth="1"/>
  </cols>
  <sheetData>
    <row r="3" spans="1:5" ht="15" customHeight="1">
      <c r="A3" s="523" t="s">
        <v>236</v>
      </c>
      <c r="B3" s="523"/>
      <c r="C3" s="523"/>
      <c r="D3" s="523"/>
      <c r="E3" s="523"/>
    </row>
    <row r="4" spans="1:5">
      <c r="A4" s="213"/>
      <c r="B4" s="214"/>
    </row>
    <row r="5" spans="1:5">
      <c r="A5" s="213"/>
      <c r="B5" s="214"/>
    </row>
    <row r="6" spans="1:5" ht="34.5">
      <c r="A6" s="198" t="s">
        <v>237</v>
      </c>
      <c r="B6" s="198" t="s">
        <v>231</v>
      </c>
      <c r="C6" s="199" t="s">
        <v>199</v>
      </c>
      <c r="D6" s="449" t="s">
        <v>238</v>
      </c>
      <c r="E6" s="199" t="s">
        <v>239</v>
      </c>
    </row>
    <row r="7" spans="1:5" ht="15.75">
      <c r="A7" s="215" t="s">
        <v>21</v>
      </c>
      <c r="B7" s="198" t="s">
        <v>240</v>
      </c>
      <c r="C7" s="201"/>
      <c r="D7" s="201"/>
      <c r="E7" s="224">
        <f>E8+E14+E21+E27+E33+E39+E50</f>
        <v>269189.59999999998</v>
      </c>
    </row>
    <row r="8" spans="1:5" ht="15.75">
      <c r="A8" s="216">
        <v>1</v>
      </c>
      <c r="B8" s="217" t="s">
        <v>241</v>
      </c>
      <c r="C8" s="203">
        <v>3.93</v>
      </c>
      <c r="D8" s="204">
        <v>1200000</v>
      </c>
      <c r="E8" s="225">
        <f>SUM(E9:E13)</f>
        <v>47160</v>
      </c>
    </row>
    <row r="9" spans="1:5" ht="15.75" hidden="1">
      <c r="A9" s="216"/>
      <c r="B9" s="217" t="s">
        <v>242</v>
      </c>
      <c r="C9" s="205">
        <v>2</v>
      </c>
      <c r="D9" s="204">
        <v>1200000</v>
      </c>
      <c r="E9" s="225">
        <f>(D9*C9*10000)/1000000</f>
        <v>24000</v>
      </c>
    </row>
    <row r="10" spans="1:5" ht="15.75" hidden="1">
      <c r="A10" s="216"/>
      <c r="B10" s="217" t="s">
        <v>243</v>
      </c>
      <c r="C10" s="205">
        <v>0</v>
      </c>
      <c r="D10" s="204">
        <v>1200000</v>
      </c>
      <c r="E10" s="225">
        <f>(D10*C10*10000)/1000000</f>
        <v>0</v>
      </c>
    </row>
    <row r="11" spans="1:5" ht="15.75" hidden="1">
      <c r="A11" s="216"/>
      <c r="B11" s="217" t="s">
        <v>244</v>
      </c>
      <c r="C11" s="205">
        <v>0.1</v>
      </c>
      <c r="D11" s="204">
        <v>1200000</v>
      </c>
      <c r="E11" s="225">
        <f>(D11*C11*10000)/1000000</f>
        <v>1200</v>
      </c>
    </row>
    <row r="12" spans="1:5" ht="15.75" hidden="1">
      <c r="A12" s="216"/>
      <c r="B12" s="217" t="s">
        <v>245</v>
      </c>
      <c r="C12" s="205">
        <v>1.42</v>
      </c>
      <c r="D12" s="204">
        <v>1200000</v>
      </c>
      <c r="E12" s="225">
        <f>(D12*C12*10000)/1000000</f>
        <v>17040</v>
      </c>
    </row>
    <row r="13" spans="1:5" ht="15.75" hidden="1">
      <c r="A13" s="216"/>
      <c r="B13" s="217" t="s">
        <v>246</v>
      </c>
      <c r="C13" s="205">
        <v>0.41</v>
      </c>
      <c r="D13" s="204">
        <v>1200000</v>
      </c>
      <c r="E13" s="225">
        <f>(D13*C13*10000)/1000000</f>
        <v>4919.9999999999991</v>
      </c>
    </row>
    <row r="14" spans="1:5" ht="15.75">
      <c r="A14" s="216">
        <v>2</v>
      </c>
      <c r="B14" s="217" t="s">
        <v>247</v>
      </c>
      <c r="C14" s="203">
        <v>18.190000000000001</v>
      </c>
      <c r="D14" s="204">
        <v>600000</v>
      </c>
      <c r="E14" s="225">
        <f>SUM(E15:E20)</f>
        <v>109140</v>
      </c>
    </row>
    <row r="15" spans="1:5" ht="15.75" hidden="1">
      <c r="A15" s="216"/>
      <c r="B15" s="217" t="s">
        <v>242</v>
      </c>
      <c r="C15" s="205">
        <v>11.41</v>
      </c>
      <c r="D15" s="204">
        <v>600000</v>
      </c>
      <c r="E15" s="225">
        <f t="shared" ref="E15:E20" si="0">(D15*C15*10000)/1000000</f>
        <v>68460</v>
      </c>
    </row>
    <row r="16" spans="1:5" ht="15.75" hidden="1">
      <c r="A16" s="216"/>
      <c r="B16" s="217" t="s">
        <v>243</v>
      </c>
      <c r="C16" s="205">
        <v>0</v>
      </c>
      <c r="D16" s="204">
        <v>600000</v>
      </c>
      <c r="E16" s="225">
        <f t="shared" si="0"/>
        <v>0</v>
      </c>
    </row>
    <row r="17" spans="1:6" ht="15.75" hidden="1">
      <c r="A17" s="216"/>
      <c r="B17" s="217" t="s">
        <v>244</v>
      </c>
      <c r="C17" s="205">
        <v>0.04</v>
      </c>
      <c r="D17" s="204">
        <v>600000</v>
      </c>
      <c r="E17" s="225">
        <f t="shared" si="0"/>
        <v>240</v>
      </c>
    </row>
    <row r="18" spans="1:6" ht="15.75" hidden="1">
      <c r="A18" s="216"/>
      <c r="B18" s="217" t="s">
        <v>245</v>
      </c>
      <c r="C18" s="205">
        <v>5.28</v>
      </c>
      <c r="D18" s="204">
        <v>600000</v>
      </c>
      <c r="E18" s="225">
        <f t="shared" si="0"/>
        <v>31680</v>
      </c>
    </row>
    <row r="19" spans="1:6" ht="15.75" hidden="1">
      <c r="A19" s="216"/>
      <c r="B19" s="448" t="s">
        <v>393</v>
      </c>
      <c r="C19" s="205">
        <v>0</v>
      </c>
      <c r="D19" s="204">
        <v>600000</v>
      </c>
      <c r="E19" s="225">
        <f t="shared" si="0"/>
        <v>0</v>
      </c>
    </row>
    <row r="20" spans="1:6" ht="15.75" hidden="1">
      <c r="A20" s="216"/>
      <c r="B20" s="217" t="s">
        <v>246</v>
      </c>
      <c r="C20" s="205">
        <v>1.4600000000000004</v>
      </c>
      <c r="D20" s="204">
        <v>600000</v>
      </c>
      <c r="E20" s="225">
        <f t="shared" si="0"/>
        <v>8760.0000000000018</v>
      </c>
    </row>
    <row r="21" spans="1:6" ht="47.25">
      <c r="A21" s="216">
        <v>3</v>
      </c>
      <c r="B21" s="217" t="s">
        <v>248</v>
      </c>
      <c r="C21" s="203">
        <v>0.28999999999999998</v>
      </c>
      <c r="D21" s="204">
        <f>60%*D13</f>
        <v>720000</v>
      </c>
      <c r="E21" s="225">
        <f>SUM(E22:E26)</f>
        <v>2088</v>
      </c>
    </row>
    <row r="22" spans="1:6" ht="15.75" hidden="1">
      <c r="A22" s="216"/>
      <c r="B22" s="217" t="s">
        <v>242</v>
      </c>
      <c r="C22" s="205">
        <v>0.28999999999999998</v>
      </c>
      <c r="D22" s="204">
        <v>720000</v>
      </c>
      <c r="E22" s="225">
        <f>(D22*C22*10000)/1000000</f>
        <v>2088</v>
      </c>
    </row>
    <row r="23" spans="1:6" ht="15.75" hidden="1">
      <c r="A23" s="216"/>
      <c r="B23" s="217" t="s">
        <v>243</v>
      </c>
      <c r="C23" s="205">
        <v>0</v>
      </c>
      <c r="D23" s="204">
        <v>720000</v>
      </c>
      <c r="E23" s="225">
        <f>(D23*C23*10000)/1000000</f>
        <v>0</v>
      </c>
    </row>
    <row r="24" spans="1:6" ht="15.75" hidden="1">
      <c r="A24" s="216"/>
      <c r="B24" s="217" t="s">
        <v>244</v>
      </c>
      <c r="C24" s="205">
        <v>0</v>
      </c>
      <c r="D24" s="204">
        <v>720000</v>
      </c>
      <c r="E24" s="225">
        <f>(D24*C24*10000)/1000000</f>
        <v>0</v>
      </c>
    </row>
    <row r="25" spans="1:6" ht="15.75" hidden="1">
      <c r="A25" s="216"/>
      <c r="B25" s="217" t="s">
        <v>245</v>
      </c>
      <c r="C25" s="205">
        <v>0</v>
      </c>
      <c r="D25" s="204">
        <v>720000</v>
      </c>
      <c r="E25" s="225">
        <f>(D25*C25*10000)/1000000</f>
        <v>0</v>
      </c>
    </row>
    <row r="26" spans="1:6" ht="15.75" hidden="1">
      <c r="A26" s="216"/>
      <c r="B26" s="217" t="s">
        <v>246</v>
      </c>
      <c r="C26" s="205">
        <v>0</v>
      </c>
      <c r="D26" s="204">
        <v>720000</v>
      </c>
      <c r="E26" s="225">
        <f>(D26*C26*10000)/1000000</f>
        <v>0</v>
      </c>
    </row>
    <row r="27" spans="1:6" ht="47.25">
      <c r="A27" s="216">
        <v>4</v>
      </c>
      <c r="B27" s="217" t="s">
        <v>249</v>
      </c>
      <c r="C27" s="203">
        <v>11.61</v>
      </c>
      <c r="D27" s="204">
        <f>0.6*D14</f>
        <v>360000</v>
      </c>
      <c r="E27" s="225">
        <f>SUM(E28:E32)</f>
        <v>41796</v>
      </c>
    </row>
    <row r="28" spans="1:6" ht="15.75" hidden="1">
      <c r="A28" s="216"/>
      <c r="B28" s="217" t="s">
        <v>242</v>
      </c>
      <c r="C28" s="205">
        <v>3.59</v>
      </c>
      <c r="D28" s="204">
        <v>360000</v>
      </c>
      <c r="E28" s="225">
        <f>(D28*C28*10000)/1000000</f>
        <v>12924</v>
      </c>
      <c r="F28" s="227" t="s">
        <v>21</v>
      </c>
    </row>
    <row r="29" spans="1:6" ht="15.75" hidden="1">
      <c r="A29" s="216"/>
      <c r="B29" s="217" t="s">
        <v>243</v>
      </c>
      <c r="C29" s="205">
        <v>0.1</v>
      </c>
      <c r="D29" s="204">
        <v>360000</v>
      </c>
      <c r="E29" s="225">
        <f>(D29*C29*10000)/1000000</f>
        <v>360</v>
      </c>
      <c r="F29" s="227" t="s">
        <v>309</v>
      </c>
    </row>
    <row r="30" spans="1:6" ht="15.75" hidden="1">
      <c r="A30" s="216"/>
      <c r="B30" s="217" t="s">
        <v>244</v>
      </c>
      <c r="C30" s="205">
        <v>0</v>
      </c>
      <c r="D30" s="204">
        <v>360000</v>
      </c>
      <c r="E30" s="225">
        <f>(D30*C30*10000)/1000000</f>
        <v>0</v>
      </c>
      <c r="F30" s="227" t="s">
        <v>310</v>
      </c>
    </row>
    <row r="31" spans="1:6" ht="15.75" hidden="1">
      <c r="A31" s="216"/>
      <c r="B31" s="217" t="s">
        <v>245</v>
      </c>
      <c r="C31" s="205">
        <v>0.15</v>
      </c>
      <c r="D31" s="204">
        <v>360000</v>
      </c>
      <c r="E31" s="225">
        <f>(D31*C31*10000)/1000000</f>
        <v>540</v>
      </c>
      <c r="F31" s="227" t="s">
        <v>311</v>
      </c>
    </row>
    <row r="32" spans="1:6" ht="15.75" hidden="1">
      <c r="A32" s="216"/>
      <c r="B32" s="217" t="s">
        <v>246</v>
      </c>
      <c r="C32" s="205">
        <v>7.77</v>
      </c>
      <c r="D32" s="204">
        <v>360000</v>
      </c>
      <c r="E32" s="225">
        <f>(D32*C32*10000)/1000000</f>
        <v>27972</v>
      </c>
      <c r="F32" s="227" t="s">
        <v>315</v>
      </c>
    </row>
    <row r="33" spans="1:5" ht="32.25" customHeight="1">
      <c r="A33" s="216">
        <v>5</v>
      </c>
      <c r="B33" s="217" t="s">
        <v>250</v>
      </c>
      <c r="C33" s="203">
        <v>2.6000000000000005</v>
      </c>
      <c r="D33" s="204">
        <f>80%*1200000</f>
        <v>960000</v>
      </c>
      <c r="E33" s="225">
        <f>SUM(E34:E38)</f>
        <v>24960.000000000004</v>
      </c>
    </row>
    <row r="34" spans="1:5" ht="15.75" hidden="1">
      <c r="A34" s="216"/>
      <c r="B34" s="217" t="s">
        <v>242</v>
      </c>
      <c r="C34" s="205">
        <v>1.8900000000000001</v>
      </c>
      <c r="D34" s="204">
        <v>960000</v>
      </c>
      <c r="E34" s="225">
        <f>(D34*C34*10000)/1000000</f>
        <v>18144.000000000004</v>
      </c>
    </row>
    <row r="35" spans="1:5" ht="15.75" hidden="1">
      <c r="A35" s="216"/>
      <c r="B35" s="217" t="s">
        <v>243</v>
      </c>
      <c r="C35" s="205">
        <v>0</v>
      </c>
      <c r="D35" s="204">
        <v>960000</v>
      </c>
      <c r="E35" s="225">
        <f>(D35*C35*10000)/1000000</f>
        <v>0</v>
      </c>
    </row>
    <row r="36" spans="1:5" ht="15.75" hidden="1">
      <c r="A36" s="216"/>
      <c r="B36" s="217" t="s">
        <v>244</v>
      </c>
      <c r="C36" s="205">
        <v>0.2</v>
      </c>
      <c r="D36" s="204">
        <v>960000</v>
      </c>
      <c r="E36" s="225">
        <f>(D36*C36*10000)/1000000</f>
        <v>1920</v>
      </c>
    </row>
    <row r="37" spans="1:5" ht="15.75" hidden="1">
      <c r="A37" s="216"/>
      <c r="B37" s="217" t="s">
        <v>245</v>
      </c>
      <c r="C37" s="205">
        <v>0.31</v>
      </c>
      <c r="D37" s="204">
        <v>960000</v>
      </c>
      <c r="E37" s="225">
        <f>(D37*C37*10000)/1000000</f>
        <v>2976</v>
      </c>
    </row>
    <row r="38" spans="1:5" ht="15.75" hidden="1">
      <c r="A38" s="216"/>
      <c r="B38" s="217" t="s">
        <v>246</v>
      </c>
      <c r="C38" s="205">
        <v>0.2</v>
      </c>
      <c r="D38" s="204">
        <v>960000</v>
      </c>
      <c r="E38" s="225">
        <f>(D38*C38*10000)/1000000</f>
        <v>1920</v>
      </c>
    </row>
    <row r="39" spans="1:5" ht="31.5">
      <c r="A39" s="216">
        <v>6</v>
      </c>
      <c r="B39" s="217" t="s">
        <v>251</v>
      </c>
      <c r="C39" s="203">
        <v>8.1344999999999992</v>
      </c>
      <c r="D39" s="204">
        <f>80%*600000</f>
        <v>480000</v>
      </c>
      <c r="E39" s="225">
        <f>SUM(E40:E44)</f>
        <v>39045.599999999991</v>
      </c>
    </row>
    <row r="40" spans="1:5" ht="15.75" hidden="1">
      <c r="A40" s="216"/>
      <c r="B40" s="217" t="s">
        <v>242</v>
      </c>
      <c r="C40" s="205">
        <v>5.4599999999999991</v>
      </c>
      <c r="D40" s="204">
        <v>480000</v>
      </c>
      <c r="E40" s="225">
        <f t="shared" ref="E40:E44" si="1">(D40*C40*10000)/1000000</f>
        <v>26207.999999999996</v>
      </c>
    </row>
    <row r="41" spans="1:5" ht="15.75" hidden="1">
      <c r="A41" s="216"/>
      <c r="B41" s="217" t="s">
        <v>243</v>
      </c>
      <c r="C41" s="205">
        <v>0</v>
      </c>
      <c r="D41" s="204">
        <v>480000</v>
      </c>
      <c r="E41" s="225">
        <f t="shared" si="1"/>
        <v>0</v>
      </c>
    </row>
    <row r="42" spans="1:5" ht="15.75" hidden="1">
      <c r="A42" s="216"/>
      <c r="B42" s="217" t="s">
        <v>244</v>
      </c>
      <c r="C42" s="205">
        <v>0</v>
      </c>
      <c r="D42" s="204">
        <v>480000</v>
      </c>
      <c r="E42" s="225">
        <f t="shared" si="1"/>
        <v>0</v>
      </c>
    </row>
    <row r="43" spans="1:5" ht="15.75" hidden="1">
      <c r="A43" s="216"/>
      <c r="B43" s="217" t="s">
        <v>245</v>
      </c>
      <c r="C43" s="205">
        <v>0.46450000000000002</v>
      </c>
      <c r="D43" s="204">
        <v>480000</v>
      </c>
      <c r="E43" s="225">
        <f t="shared" si="1"/>
        <v>2229.6</v>
      </c>
    </row>
    <row r="44" spans="1:5" ht="15.75" hidden="1">
      <c r="A44" s="216"/>
      <c r="B44" s="217" t="s">
        <v>246</v>
      </c>
      <c r="C44" s="205">
        <v>2.21</v>
      </c>
      <c r="D44" s="204">
        <v>480000</v>
      </c>
      <c r="E44" s="225">
        <f t="shared" si="1"/>
        <v>10608</v>
      </c>
    </row>
    <row r="45" spans="1:5" ht="15.75">
      <c r="A45" s="216">
        <v>7</v>
      </c>
      <c r="B45" s="217" t="s">
        <v>423</v>
      </c>
      <c r="C45" s="463">
        <v>21.740000000000002</v>
      </c>
      <c r="D45" s="201"/>
      <c r="E45" s="225">
        <f>SUM(E46:E49)</f>
        <v>52713.5</v>
      </c>
    </row>
    <row r="46" spans="1:5" ht="15.75" hidden="1">
      <c r="A46" s="216"/>
      <c r="B46" s="217" t="s">
        <v>424</v>
      </c>
      <c r="C46" s="205">
        <v>4.8899999999999997</v>
      </c>
      <c r="D46" s="204">
        <v>600000</v>
      </c>
      <c r="E46" s="225">
        <f t="shared" ref="E46:E49" si="2">(D46*C46*10000)/1000000</f>
        <v>29340</v>
      </c>
    </row>
    <row r="47" spans="1:5" ht="15.75" hidden="1">
      <c r="A47" s="216"/>
      <c r="B47" s="217" t="s">
        <v>425</v>
      </c>
      <c r="C47" s="205">
        <v>0.4</v>
      </c>
      <c r="D47" s="204">
        <v>1200000</v>
      </c>
      <c r="E47" s="225">
        <f t="shared" si="2"/>
        <v>4800</v>
      </c>
    </row>
    <row r="48" spans="1:5" ht="15.75" hidden="1">
      <c r="A48" s="216"/>
      <c r="B48" s="217" t="s">
        <v>426</v>
      </c>
      <c r="C48" s="205">
        <v>2.88</v>
      </c>
      <c r="D48" s="204">
        <v>480000</v>
      </c>
      <c r="E48" s="225">
        <f t="shared" si="2"/>
        <v>13824</v>
      </c>
    </row>
    <row r="49" spans="1:6" ht="15.75" hidden="1">
      <c r="A49" s="216"/>
      <c r="B49" s="217" t="s">
        <v>427</v>
      </c>
      <c r="C49" s="205">
        <v>13.57</v>
      </c>
      <c r="D49" s="204">
        <v>35000</v>
      </c>
      <c r="E49" s="225">
        <f t="shared" si="2"/>
        <v>4749.5</v>
      </c>
    </row>
    <row r="50" spans="1:6" ht="15.75">
      <c r="A50" s="216">
        <v>8</v>
      </c>
      <c r="B50" s="217" t="s">
        <v>259</v>
      </c>
      <c r="C50" s="201"/>
      <c r="D50" s="201"/>
      <c r="E50" s="225">
        <f>ROUND(2%*(E39+E33+E27+E21+E14+E8),-3)</f>
        <v>5000</v>
      </c>
    </row>
    <row r="51" spans="1:6" ht="15.75">
      <c r="A51" s="215" t="s">
        <v>147</v>
      </c>
      <c r="B51" s="218" t="s">
        <v>252</v>
      </c>
      <c r="C51" s="201"/>
      <c r="D51" s="201"/>
      <c r="E51" s="224">
        <f>E52+E61+E70</f>
        <v>90485.194500000012</v>
      </c>
      <c r="F51" s="227">
        <v>88710.975000000006</v>
      </c>
    </row>
    <row r="52" spans="1:6" ht="30" customHeight="1">
      <c r="A52" s="216">
        <v>1</v>
      </c>
      <c r="B52" s="217" t="s">
        <v>253</v>
      </c>
      <c r="C52" s="206">
        <f>SUM(C53:C60)</f>
        <v>14.821299999999999</v>
      </c>
      <c r="D52" s="202"/>
      <c r="E52" s="224">
        <f>SUM(E53:E60)</f>
        <v>39505.974999999999</v>
      </c>
    </row>
    <row r="53" spans="1:6" s="209" customFormat="1" ht="30" customHeight="1">
      <c r="A53" s="219" t="s">
        <v>202</v>
      </c>
      <c r="B53" s="220" t="s">
        <v>254</v>
      </c>
      <c r="C53" s="207">
        <f>Bieu08!E9</f>
        <v>8.5499999999999989</v>
      </c>
      <c r="D53" s="208">
        <v>65000</v>
      </c>
      <c r="E53" s="226">
        <f t="shared" ref="E53:E60" si="3">(D53*C53*10000)/1000000</f>
        <v>5557.4999999999991</v>
      </c>
      <c r="F53" s="228"/>
    </row>
    <row r="54" spans="1:6" s="209" customFormat="1" ht="30" customHeight="1">
      <c r="A54" s="219" t="s">
        <v>202</v>
      </c>
      <c r="B54" s="220" t="s">
        <v>217</v>
      </c>
      <c r="C54" s="207">
        <f>Bieu08!E10</f>
        <v>0</v>
      </c>
      <c r="D54" s="208">
        <v>65000</v>
      </c>
      <c r="E54" s="226">
        <f t="shared" si="3"/>
        <v>0</v>
      </c>
      <c r="F54" s="228"/>
    </row>
    <row r="55" spans="1:6" s="209" customFormat="1" ht="30" customHeight="1">
      <c r="A55" s="219" t="s">
        <v>202</v>
      </c>
      <c r="B55" s="220" t="s">
        <v>32</v>
      </c>
      <c r="C55" s="207">
        <f>Bieu08!E11</f>
        <v>0</v>
      </c>
      <c r="D55" s="208">
        <v>65000</v>
      </c>
      <c r="E55" s="226">
        <f t="shared" si="3"/>
        <v>0</v>
      </c>
      <c r="F55" s="228"/>
    </row>
    <row r="56" spans="1:6" s="209" customFormat="1" ht="30" customHeight="1">
      <c r="A56" s="219" t="s">
        <v>202</v>
      </c>
      <c r="B56" s="220" t="s">
        <v>35</v>
      </c>
      <c r="C56" s="207">
        <f>Bieu08!E12</f>
        <v>3.6212999999999997</v>
      </c>
      <c r="D56" s="208">
        <v>75000</v>
      </c>
      <c r="E56" s="226">
        <f t="shared" si="3"/>
        <v>2715.9749999999999</v>
      </c>
      <c r="F56" s="228"/>
    </row>
    <row r="57" spans="1:6" s="209" customFormat="1" ht="30" customHeight="1">
      <c r="A57" s="219" t="s">
        <v>202</v>
      </c>
      <c r="B57" s="221" t="s">
        <v>47</v>
      </c>
      <c r="C57" s="207">
        <f>Bieu08!E17</f>
        <v>0.05</v>
      </c>
      <c r="D57" s="208">
        <v>65000</v>
      </c>
      <c r="E57" s="226">
        <f t="shared" si="3"/>
        <v>32.5</v>
      </c>
      <c r="F57" s="228"/>
    </row>
    <row r="58" spans="1:6" s="209" customFormat="1" ht="30" customHeight="1">
      <c r="A58" s="219" t="s">
        <v>202</v>
      </c>
      <c r="B58" s="221" t="s">
        <v>71</v>
      </c>
      <c r="C58" s="207">
        <f>Bieu08!E25</f>
        <v>0</v>
      </c>
      <c r="D58" s="208">
        <v>960000</v>
      </c>
      <c r="E58" s="226">
        <f t="shared" si="3"/>
        <v>0</v>
      </c>
      <c r="F58" s="228"/>
    </row>
    <row r="59" spans="1:6" s="209" customFormat="1" ht="30" customHeight="1">
      <c r="A59" s="219" t="s">
        <v>202</v>
      </c>
      <c r="B59" s="221" t="s">
        <v>74</v>
      </c>
      <c r="C59" s="207">
        <f>Bieu08!E26</f>
        <v>0</v>
      </c>
      <c r="D59" s="208">
        <v>720000</v>
      </c>
      <c r="E59" s="226">
        <f t="shared" si="3"/>
        <v>0</v>
      </c>
      <c r="F59" s="228"/>
    </row>
    <row r="60" spans="1:6" s="209" customFormat="1" ht="30" customHeight="1">
      <c r="A60" s="219" t="s">
        <v>202</v>
      </c>
      <c r="B60" s="221" t="s">
        <v>105</v>
      </c>
      <c r="C60" s="207">
        <f>Bieu08!E50</f>
        <v>2.6</v>
      </c>
      <c r="D60" s="208">
        <v>1200000</v>
      </c>
      <c r="E60" s="226">
        <f t="shared" si="3"/>
        <v>31200</v>
      </c>
      <c r="F60" s="228"/>
    </row>
    <row r="61" spans="1:6" ht="38.25" customHeight="1">
      <c r="A61" s="216">
        <v>2</v>
      </c>
      <c r="B61" s="217" t="s">
        <v>255</v>
      </c>
      <c r="C61" s="206">
        <f>SUM(C62:C69)</f>
        <v>57.420000000000009</v>
      </c>
      <c r="D61" s="202"/>
      <c r="E61" s="224">
        <f>SUM(E62:E69)</f>
        <v>49205</v>
      </c>
    </row>
    <row r="62" spans="1:6" s="209" customFormat="1" ht="38.25" customHeight="1">
      <c r="A62" s="219" t="s">
        <v>202</v>
      </c>
      <c r="B62" s="220" t="s">
        <v>254</v>
      </c>
      <c r="C62" s="207">
        <f>SUM(Bieu08!F9:M9)</f>
        <v>51.84</v>
      </c>
      <c r="D62" s="208">
        <v>65000</v>
      </c>
      <c r="E62" s="226">
        <f t="shared" ref="E62:E69" si="4">(D62*C62*10000)/1000000</f>
        <v>33696</v>
      </c>
      <c r="F62" s="228"/>
    </row>
    <row r="63" spans="1:6" s="209" customFormat="1" ht="38.25" customHeight="1">
      <c r="A63" s="219" t="s">
        <v>202</v>
      </c>
      <c r="B63" s="220" t="s">
        <v>217</v>
      </c>
      <c r="C63" s="207">
        <f>SUM(Bieu08!F10:M10)</f>
        <v>0</v>
      </c>
      <c r="D63" s="208">
        <v>65000</v>
      </c>
      <c r="E63" s="226">
        <f t="shared" si="4"/>
        <v>0</v>
      </c>
      <c r="F63" s="228"/>
    </row>
    <row r="64" spans="1:6" s="209" customFormat="1" ht="38.25" customHeight="1">
      <c r="A64" s="219" t="s">
        <v>202</v>
      </c>
      <c r="B64" s="220" t="s">
        <v>32</v>
      </c>
      <c r="C64" s="207">
        <f>SUM(Bieu08!F11:M11)</f>
        <v>0</v>
      </c>
      <c r="D64" s="208">
        <v>65000</v>
      </c>
      <c r="E64" s="226">
        <f t="shared" si="4"/>
        <v>0</v>
      </c>
      <c r="F64" s="228"/>
    </row>
    <row r="65" spans="1:6" s="209" customFormat="1" ht="38.25" customHeight="1">
      <c r="A65" s="219" t="s">
        <v>202</v>
      </c>
      <c r="B65" s="220" t="s">
        <v>35</v>
      </c>
      <c r="C65" s="207">
        <f>SUM(Bieu08!F12:M12)</f>
        <v>1.1700000000000002</v>
      </c>
      <c r="D65" s="208">
        <v>70000</v>
      </c>
      <c r="E65" s="226">
        <f t="shared" si="4"/>
        <v>819.00000000000011</v>
      </c>
      <c r="F65" s="228"/>
    </row>
    <row r="66" spans="1:6" s="209" customFormat="1" ht="38.25" customHeight="1">
      <c r="A66" s="219" t="s">
        <v>202</v>
      </c>
      <c r="B66" s="222" t="s">
        <v>47</v>
      </c>
      <c r="C66" s="207">
        <f>SUM(Bieu08!F17:M17)</f>
        <v>2.2000000000000002</v>
      </c>
      <c r="D66" s="208">
        <v>65000</v>
      </c>
      <c r="E66" s="226">
        <f t="shared" si="4"/>
        <v>1430</v>
      </c>
      <c r="F66" s="228"/>
    </row>
    <row r="67" spans="1:6" s="209" customFormat="1" ht="30" customHeight="1">
      <c r="A67" s="219" t="s">
        <v>202</v>
      </c>
      <c r="B67" s="221" t="s">
        <v>71</v>
      </c>
      <c r="C67" s="207">
        <f>SUM(Bieu08!F25:M25)</f>
        <v>0</v>
      </c>
      <c r="D67" s="208">
        <v>480000</v>
      </c>
      <c r="E67" s="226">
        <f t="shared" si="4"/>
        <v>0</v>
      </c>
      <c r="F67" s="228"/>
    </row>
    <row r="68" spans="1:6" s="209" customFormat="1" ht="30" customHeight="1">
      <c r="A68" s="219" t="s">
        <v>202</v>
      </c>
      <c r="B68" s="221" t="s">
        <v>74</v>
      </c>
      <c r="C68" s="207">
        <f>SUM(Bieu08!F26:M26)</f>
        <v>0</v>
      </c>
      <c r="D68" s="208">
        <v>360000</v>
      </c>
      <c r="E68" s="226">
        <f t="shared" si="4"/>
        <v>0</v>
      </c>
      <c r="F68" s="228"/>
    </row>
    <row r="69" spans="1:6" s="209" customFormat="1" ht="30" customHeight="1">
      <c r="A69" s="219" t="s">
        <v>202</v>
      </c>
      <c r="B69" s="221" t="s">
        <v>102</v>
      </c>
      <c r="C69" s="207">
        <f>SUM(Bieu08!F49:M49)</f>
        <v>2.21</v>
      </c>
      <c r="D69" s="208">
        <v>600000</v>
      </c>
      <c r="E69" s="226">
        <f t="shared" si="4"/>
        <v>13260</v>
      </c>
      <c r="F69" s="228"/>
    </row>
    <row r="70" spans="1:6" ht="15.75">
      <c r="A70" s="216">
        <v>3</v>
      </c>
      <c r="B70" s="217" t="s">
        <v>256</v>
      </c>
      <c r="C70" s="201"/>
      <c r="D70" s="201"/>
      <c r="E70" s="224">
        <f>F70</f>
        <v>1774.2195000000002</v>
      </c>
      <c r="F70" s="227">
        <f>2%*F51</f>
        <v>1774.2195000000002</v>
      </c>
    </row>
    <row r="71" spans="1:6" ht="15.75">
      <c r="A71" s="200" t="s">
        <v>257</v>
      </c>
      <c r="B71" s="110" t="s">
        <v>258</v>
      </c>
      <c r="C71" s="201"/>
      <c r="D71" s="201"/>
      <c r="E71" s="224">
        <f>E7-E51</f>
        <v>178704.40549999996</v>
      </c>
    </row>
  </sheetData>
  <mergeCells count="1">
    <mergeCell ref="A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5" tint="0.59999389629810485"/>
  </sheetPr>
  <dimension ref="A1:BL74"/>
  <sheetViews>
    <sheetView zoomScale="55" zoomScaleNormal="55" workbookViewId="0">
      <pane xSplit="6" ySplit="6" topLeftCell="AP40" activePane="bottomRight" state="frozen"/>
      <selection activeCell="BJ46" sqref="BJ46"/>
      <selection pane="topRight" activeCell="BJ46" sqref="BJ46"/>
      <selection pane="bottomLeft" activeCell="BJ46" sqref="BJ46"/>
      <selection pane="bottomRight" sqref="A1:XFD1048576"/>
    </sheetView>
  </sheetViews>
  <sheetFormatPr defaultColWidth="9.140625" defaultRowHeight="20.100000000000001" customHeight="1"/>
  <cols>
    <col min="1" max="1" width="9.28515625" style="26" bestFit="1" customWidth="1"/>
    <col min="2" max="2" width="41.7109375" style="26" customWidth="1"/>
    <col min="3" max="3" width="9.140625" style="26"/>
    <col min="4" max="4" width="16.140625" style="26" hidden="1" customWidth="1"/>
    <col min="5" max="5" width="14.42578125" style="26" customWidth="1"/>
    <col min="6" max="6" width="14.140625" style="26" customWidth="1"/>
    <col min="7" max="7" width="10.85546875" style="26" customWidth="1"/>
    <col min="8" max="8" width="11.28515625" style="26" customWidth="1"/>
    <col min="9" max="9" width="11.5703125" style="26" customWidth="1"/>
    <col min="10" max="10" width="9.42578125" style="26" customWidth="1"/>
    <col min="11" max="11" width="10" style="26" customWidth="1"/>
    <col min="12" max="12" width="11.7109375" style="26" customWidth="1"/>
    <col min="13" max="14" width="9.42578125" style="26" customWidth="1"/>
    <col min="15" max="15" width="10.5703125" style="26" customWidth="1"/>
    <col min="16" max="18" width="9.42578125" style="26" customWidth="1"/>
    <col min="19" max="20" width="10" style="26" customWidth="1"/>
    <col min="21" max="24" width="9.42578125" style="26" customWidth="1"/>
    <col min="25" max="25" width="10" style="26" customWidth="1"/>
    <col min="26" max="28" width="9.42578125" style="26" customWidth="1"/>
    <col min="29" max="37" width="9.42578125" style="31" customWidth="1"/>
    <col min="38" max="41" width="9.42578125" style="26" customWidth="1"/>
    <col min="42" max="44" width="9.42578125" style="31" customWidth="1"/>
    <col min="45" max="57" width="9.42578125" style="26" customWidth="1"/>
    <col min="58" max="58" width="12.42578125" style="26" customWidth="1"/>
    <col min="59" max="59" width="16.140625" style="26" customWidth="1"/>
    <col min="60" max="60" width="12.7109375" style="39" customWidth="1"/>
    <col min="61" max="61" width="13.42578125" style="39" customWidth="1"/>
    <col min="62" max="62" width="11.7109375" style="39" bestFit="1" customWidth="1"/>
    <col min="63" max="63" width="9.85546875" style="26" bestFit="1" customWidth="1"/>
    <col min="64" max="16384" width="9.140625" style="26"/>
  </cols>
  <sheetData>
    <row r="1" spans="1:64" ht="20.100000000000001" customHeight="1">
      <c r="A1" s="20" t="s">
        <v>205</v>
      </c>
      <c r="H1" s="301" t="s">
        <v>308</v>
      </c>
      <c r="I1" s="299" t="s">
        <v>21</v>
      </c>
      <c r="J1" s="299" t="s">
        <v>309</v>
      </c>
      <c r="K1" s="299" t="s">
        <v>310</v>
      </c>
      <c r="L1" s="299" t="s">
        <v>311</v>
      </c>
      <c r="M1" s="299" t="s">
        <v>312</v>
      </c>
      <c r="N1" s="299" t="s">
        <v>313</v>
      </c>
      <c r="O1" s="299" t="s">
        <v>314</v>
      </c>
      <c r="P1" s="299" t="s">
        <v>315</v>
      </c>
      <c r="Q1" s="299" t="s">
        <v>316</v>
      </c>
      <c r="R1" s="299" t="s">
        <v>317</v>
      </c>
      <c r="S1" s="301" t="s">
        <v>318</v>
      </c>
      <c r="T1" s="299" t="s">
        <v>319</v>
      </c>
      <c r="U1" s="299" t="s">
        <v>320</v>
      </c>
      <c r="V1" s="299" t="s">
        <v>321</v>
      </c>
      <c r="W1" s="299" t="s">
        <v>322</v>
      </c>
      <c r="X1" s="299" t="s">
        <v>323</v>
      </c>
      <c r="Y1" s="299" t="s">
        <v>324</v>
      </c>
      <c r="Z1" s="299" t="s">
        <v>325</v>
      </c>
      <c r="AA1" s="299" t="s">
        <v>326</v>
      </c>
      <c r="AB1" s="299" t="s">
        <v>327</v>
      </c>
      <c r="AC1" s="299" t="s">
        <v>328</v>
      </c>
      <c r="AD1" s="299" t="s">
        <v>329</v>
      </c>
      <c r="AE1" s="299" t="s">
        <v>330</v>
      </c>
      <c r="AF1" s="299" t="s">
        <v>331</v>
      </c>
      <c r="AG1" s="299" t="s">
        <v>332</v>
      </c>
      <c r="AH1" s="299" t="s">
        <v>333</v>
      </c>
      <c r="AI1" s="299" t="s">
        <v>334</v>
      </c>
      <c r="AJ1" s="299" t="s">
        <v>335</v>
      </c>
      <c r="AK1" s="299" t="s">
        <v>336</v>
      </c>
      <c r="AL1" s="299" t="s">
        <v>337</v>
      </c>
      <c r="AM1" s="299" t="s">
        <v>338</v>
      </c>
      <c r="AN1" s="299" t="s">
        <v>339</v>
      </c>
      <c r="AO1" s="299" t="s">
        <v>340</v>
      </c>
      <c r="AP1" s="299" t="s">
        <v>341</v>
      </c>
      <c r="AQ1" s="299" t="s">
        <v>357</v>
      </c>
      <c r="AR1" s="299" t="s">
        <v>358</v>
      </c>
      <c r="AS1" s="299" t="s">
        <v>359</v>
      </c>
      <c r="AT1" s="299" t="s">
        <v>360</v>
      </c>
      <c r="AU1" s="299" t="s">
        <v>361</v>
      </c>
      <c r="AV1" s="299" t="s">
        <v>362</v>
      </c>
      <c r="AW1" s="299" t="s">
        <v>363</v>
      </c>
      <c r="AX1" s="299" t="s">
        <v>364</v>
      </c>
      <c r="AY1" s="299" t="s">
        <v>365</v>
      </c>
      <c r="AZ1" s="299" t="s">
        <v>366</v>
      </c>
      <c r="BA1" s="299" t="s">
        <v>367</v>
      </c>
      <c r="BB1" s="299" t="s">
        <v>368</v>
      </c>
      <c r="BC1" s="299" t="s">
        <v>369</v>
      </c>
      <c r="BD1" s="299" t="s">
        <v>370</v>
      </c>
      <c r="BE1" s="301" t="s">
        <v>371</v>
      </c>
      <c r="BF1" s="26" t="s">
        <v>372</v>
      </c>
      <c r="BG1" s="39"/>
      <c r="BJ1" s="26"/>
    </row>
    <row r="2" spans="1:64" ht="20.100000000000001" customHeight="1">
      <c r="A2" s="488" t="s">
        <v>390</v>
      </c>
      <c r="B2" s="488"/>
      <c r="C2" s="488"/>
      <c r="D2" s="488"/>
      <c r="E2" s="488"/>
      <c r="F2" s="488"/>
      <c r="G2" s="488"/>
      <c r="H2" s="488"/>
      <c r="I2" s="488"/>
      <c r="J2" s="488"/>
      <c r="K2" s="488"/>
      <c r="L2" s="488"/>
      <c r="M2" s="488"/>
      <c r="N2" s="488"/>
      <c r="O2" s="488"/>
      <c r="P2" s="488"/>
      <c r="Q2" s="488"/>
      <c r="R2" s="488"/>
      <c r="S2" s="488"/>
      <c r="T2" s="488"/>
      <c r="U2" s="488"/>
      <c r="V2" s="488"/>
      <c r="W2" s="488"/>
      <c r="X2" s="488"/>
      <c r="Y2" s="488"/>
      <c r="Z2" s="488"/>
      <c r="AA2" s="488"/>
      <c r="AB2" s="488"/>
      <c r="AC2" s="488"/>
      <c r="AD2" s="488"/>
      <c r="AE2" s="488"/>
      <c r="AF2" s="488"/>
      <c r="AG2" s="488"/>
      <c r="AH2" s="488"/>
      <c r="AI2" s="488"/>
      <c r="AJ2" s="488"/>
      <c r="AK2" s="488"/>
      <c r="AL2" s="488"/>
      <c r="AM2" s="488"/>
      <c r="AN2" s="488"/>
      <c r="AO2" s="488"/>
      <c r="AP2" s="488"/>
      <c r="AQ2" s="488"/>
      <c r="AR2" s="488"/>
      <c r="AS2" s="488"/>
      <c r="AT2" s="488"/>
      <c r="AU2" s="488"/>
      <c r="AV2" s="488"/>
      <c r="AW2" s="488"/>
      <c r="AX2" s="488"/>
      <c r="AY2" s="488"/>
      <c r="AZ2" s="488"/>
      <c r="BA2" s="488"/>
      <c r="BB2" s="488"/>
      <c r="BC2" s="488"/>
      <c r="BD2" s="488"/>
      <c r="BE2" s="488"/>
      <c r="BF2" s="488"/>
      <c r="BG2" s="488"/>
      <c r="BH2" s="488"/>
      <c r="BI2" s="488"/>
      <c r="BJ2" s="488"/>
      <c r="BK2" s="6"/>
    </row>
    <row r="3" spans="1:64" s="103" customFormat="1" ht="22.5" customHeight="1">
      <c r="A3" s="529" t="s">
        <v>293</v>
      </c>
      <c r="B3" s="529"/>
      <c r="C3" s="529"/>
      <c r="D3" s="529"/>
      <c r="E3" s="529"/>
      <c r="F3" s="529"/>
      <c r="G3" s="529"/>
      <c r="H3" s="529"/>
      <c r="I3" s="529"/>
      <c r="J3" s="529"/>
      <c r="K3" s="529"/>
      <c r="L3" s="529"/>
      <c r="M3" s="529"/>
      <c r="N3" s="529"/>
      <c r="O3" s="529"/>
      <c r="P3" s="529"/>
      <c r="Q3" s="529"/>
      <c r="R3" s="529"/>
      <c r="S3" s="529"/>
      <c r="T3" s="529"/>
      <c r="U3" s="529"/>
      <c r="V3" s="529"/>
      <c r="W3" s="529"/>
      <c r="X3" s="529"/>
      <c r="Y3" s="529"/>
      <c r="Z3" s="529"/>
      <c r="AA3" s="529"/>
      <c r="AB3" s="529"/>
      <c r="AC3" s="529"/>
      <c r="AD3" s="529"/>
      <c r="AE3" s="529"/>
      <c r="AF3" s="529"/>
      <c r="AG3" s="529"/>
      <c r="AH3" s="529"/>
      <c r="AI3" s="529"/>
      <c r="AJ3" s="529"/>
      <c r="AK3" s="529"/>
      <c r="AL3" s="529"/>
      <c r="AM3" s="529"/>
      <c r="AN3" s="529"/>
      <c r="AO3" s="529"/>
      <c r="AP3" s="529"/>
      <c r="AQ3" s="529"/>
      <c r="AR3" s="529"/>
      <c r="AS3" s="529"/>
      <c r="AT3" s="529"/>
      <c r="AU3" s="529"/>
      <c r="AV3" s="529"/>
      <c r="AW3" s="529"/>
      <c r="AX3" s="529"/>
      <c r="AY3" s="529"/>
      <c r="AZ3" s="529"/>
      <c r="BA3" s="529"/>
      <c r="BB3" s="529"/>
      <c r="BC3" s="529"/>
      <c r="BD3" s="529"/>
      <c r="BE3" s="529"/>
      <c r="BF3" s="525" t="s">
        <v>158</v>
      </c>
      <c r="BG3" s="525"/>
      <c r="BH3" s="101"/>
      <c r="BI3" s="101"/>
      <c r="BJ3" s="101"/>
      <c r="BK3" s="102"/>
    </row>
    <row r="4" spans="1:64" ht="20.100000000000001" customHeight="1">
      <c r="A4" s="526" t="s">
        <v>11</v>
      </c>
      <c r="B4" s="526" t="s">
        <v>12</v>
      </c>
      <c r="C4" s="527" t="s">
        <v>13</v>
      </c>
      <c r="D4" s="528" t="s">
        <v>206</v>
      </c>
      <c r="E4" s="285" t="s">
        <v>232</v>
      </c>
      <c r="F4" s="510" t="s">
        <v>207</v>
      </c>
      <c r="G4" s="531" t="s">
        <v>198</v>
      </c>
      <c r="H4" s="531"/>
      <c r="I4" s="531"/>
      <c r="J4" s="531"/>
      <c r="K4" s="531"/>
      <c r="L4" s="531"/>
      <c r="M4" s="531"/>
      <c r="N4" s="531"/>
      <c r="O4" s="531"/>
      <c r="P4" s="531"/>
      <c r="Q4" s="531"/>
      <c r="R4" s="531"/>
      <c r="S4" s="531"/>
      <c r="T4" s="531"/>
      <c r="U4" s="531"/>
      <c r="V4" s="531"/>
      <c r="W4" s="531"/>
      <c r="X4" s="531"/>
      <c r="Y4" s="531"/>
      <c r="Z4" s="531"/>
      <c r="AA4" s="531"/>
      <c r="AB4" s="531"/>
      <c r="AC4" s="531"/>
      <c r="AD4" s="531"/>
      <c r="AE4" s="531"/>
      <c r="AF4" s="531"/>
      <c r="AG4" s="531"/>
      <c r="AH4" s="531"/>
      <c r="AI4" s="531"/>
      <c r="AJ4" s="531"/>
      <c r="AK4" s="531"/>
      <c r="AL4" s="531"/>
      <c r="AM4" s="531"/>
      <c r="AN4" s="531"/>
      <c r="AO4" s="531"/>
      <c r="AP4" s="531"/>
      <c r="AQ4" s="531"/>
      <c r="AR4" s="531"/>
      <c r="AS4" s="531"/>
      <c r="AT4" s="531"/>
      <c r="AU4" s="531"/>
      <c r="AV4" s="531"/>
      <c r="AW4" s="531"/>
      <c r="AX4" s="531"/>
      <c r="AY4" s="531"/>
      <c r="AZ4" s="531"/>
      <c r="BA4" s="531"/>
      <c r="BB4" s="531"/>
      <c r="BC4" s="531"/>
      <c r="BD4" s="531"/>
      <c r="BE4" s="531"/>
      <c r="BF4" s="530" t="s">
        <v>208</v>
      </c>
      <c r="BG4" s="530" t="s">
        <v>391</v>
      </c>
      <c r="BH4" s="534" t="s">
        <v>209</v>
      </c>
      <c r="BI4" s="534"/>
      <c r="BJ4" s="534"/>
      <c r="BK4" s="17"/>
    </row>
    <row r="5" spans="1:64" ht="32.25" customHeight="1">
      <c r="A5" s="526"/>
      <c r="B5" s="526"/>
      <c r="C5" s="527"/>
      <c r="D5" s="528"/>
      <c r="E5" s="286">
        <v>2021</v>
      </c>
      <c r="F5" s="530"/>
      <c r="G5" s="177" t="s">
        <v>24</v>
      </c>
      <c r="H5" s="178" t="s">
        <v>27</v>
      </c>
      <c r="I5" s="179" t="s">
        <v>29</v>
      </c>
      <c r="J5" s="179" t="s">
        <v>30</v>
      </c>
      <c r="K5" s="178" t="s">
        <v>33</v>
      </c>
      <c r="L5" s="178" t="s">
        <v>36</v>
      </c>
      <c r="M5" s="178" t="s">
        <v>39</v>
      </c>
      <c r="N5" s="178" t="s">
        <v>42</v>
      </c>
      <c r="O5" s="178" t="s">
        <v>45</v>
      </c>
      <c r="P5" s="178" t="s">
        <v>48</v>
      </c>
      <c r="Q5" s="178" t="s">
        <v>51</v>
      </c>
      <c r="R5" s="178" t="s">
        <v>54</v>
      </c>
      <c r="S5" s="177" t="s">
        <v>56</v>
      </c>
      <c r="T5" s="178" t="s">
        <v>59</v>
      </c>
      <c r="U5" s="178" t="s">
        <v>62</v>
      </c>
      <c r="V5" s="178" t="s">
        <v>65</v>
      </c>
      <c r="W5" s="178" t="s">
        <v>69</v>
      </c>
      <c r="X5" s="178" t="s">
        <v>72</v>
      </c>
      <c r="Y5" s="178" t="s">
        <v>75</v>
      </c>
      <c r="Z5" s="178" t="s">
        <v>78</v>
      </c>
      <c r="AA5" s="178" t="s">
        <v>123</v>
      </c>
      <c r="AB5" s="178" t="s">
        <v>81</v>
      </c>
      <c r="AC5" s="180" t="s">
        <v>88</v>
      </c>
      <c r="AD5" s="180" t="s">
        <v>89</v>
      </c>
      <c r="AE5" s="180" t="s">
        <v>82</v>
      </c>
      <c r="AF5" s="180" t="s">
        <v>83</v>
      </c>
      <c r="AG5" s="180" t="s">
        <v>84</v>
      </c>
      <c r="AH5" s="180" t="s">
        <v>85</v>
      </c>
      <c r="AI5" s="180" t="s">
        <v>90</v>
      </c>
      <c r="AJ5" s="180" t="s">
        <v>91</v>
      </c>
      <c r="AK5" s="180" t="s">
        <v>270</v>
      </c>
      <c r="AL5" s="178" t="s">
        <v>94</v>
      </c>
      <c r="AM5" s="178" t="s">
        <v>100</v>
      </c>
      <c r="AN5" s="178" t="s">
        <v>118</v>
      </c>
      <c r="AO5" s="178" t="s">
        <v>121</v>
      </c>
      <c r="AP5" s="180" t="s">
        <v>86</v>
      </c>
      <c r="AQ5" s="180" t="s">
        <v>87</v>
      </c>
      <c r="AR5" s="180" t="s">
        <v>92</v>
      </c>
      <c r="AS5" s="178" t="s">
        <v>97</v>
      </c>
      <c r="AT5" s="178" t="s">
        <v>126</v>
      </c>
      <c r="AU5" s="178" t="s">
        <v>129</v>
      </c>
      <c r="AV5" s="178" t="s">
        <v>103</v>
      </c>
      <c r="AW5" s="178" t="s">
        <v>106</v>
      </c>
      <c r="AX5" s="178" t="s">
        <v>109</v>
      </c>
      <c r="AY5" s="178" t="s">
        <v>112</v>
      </c>
      <c r="AZ5" s="178" t="s">
        <v>115</v>
      </c>
      <c r="BA5" s="178" t="s">
        <v>132</v>
      </c>
      <c r="BB5" s="178" t="s">
        <v>135</v>
      </c>
      <c r="BC5" s="178" t="s">
        <v>138</v>
      </c>
      <c r="BD5" s="178" t="s">
        <v>141</v>
      </c>
      <c r="BE5" s="177" t="s">
        <v>143</v>
      </c>
      <c r="BF5" s="532"/>
      <c r="BG5" s="533"/>
      <c r="BH5" s="63" t="s">
        <v>210</v>
      </c>
      <c r="BI5" s="63" t="s">
        <v>211</v>
      </c>
      <c r="BJ5" s="63" t="s">
        <v>212</v>
      </c>
      <c r="BK5" s="17"/>
    </row>
    <row r="6" spans="1:64" ht="20.100000000000001" customHeight="1">
      <c r="A6" s="43"/>
      <c r="B6" s="43" t="s">
        <v>213</v>
      </c>
      <c r="C6" s="43"/>
      <c r="D6" s="286">
        <v>2021</v>
      </c>
      <c r="E6" s="104">
        <v>31007.320390000001</v>
      </c>
      <c r="F6" s="77"/>
      <c r="G6" s="77"/>
      <c r="H6" s="77"/>
      <c r="I6" s="77"/>
      <c r="J6" s="77"/>
      <c r="K6" s="77"/>
      <c r="L6" s="77"/>
      <c r="M6" s="77"/>
      <c r="N6" s="77"/>
      <c r="O6" s="77"/>
      <c r="P6" s="77"/>
      <c r="Q6" s="77"/>
      <c r="R6" s="77"/>
      <c r="S6" s="77"/>
      <c r="T6" s="77"/>
      <c r="U6" s="77"/>
      <c r="V6" s="77"/>
      <c r="W6" s="77"/>
      <c r="X6" s="77"/>
      <c r="Y6" s="77"/>
      <c r="Z6" s="77"/>
      <c r="AA6" s="77"/>
      <c r="AB6" s="77"/>
      <c r="AC6" s="78"/>
      <c r="AD6" s="78"/>
      <c r="AE6" s="78"/>
      <c r="AF6" s="78"/>
      <c r="AG6" s="78"/>
      <c r="AH6" s="78"/>
      <c r="AI6" s="78"/>
      <c r="AJ6" s="78"/>
      <c r="AK6" s="78"/>
      <c r="AL6" s="77"/>
      <c r="AM6" s="77"/>
      <c r="AN6" s="77"/>
      <c r="AO6" s="77"/>
      <c r="AP6" s="78"/>
      <c r="AQ6" s="78"/>
      <c r="AR6" s="78"/>
      <c r="AS6" s="77"/>
      <c r="AT6" s="77"/>
      <c r="AU6" s="77"/>
      <c r="AV6" s="77"/>
      <c r="AW6" s="77"/>
      <c r="AX6" s="77"/>
      <c r="AY6" s="77"/>
      <c r="AZ6" s="77"/>
      <c r="BA6" s="77"/>
      <c r="BB6" s="77"/>
      <c r="BC6" s="77"/>
      <c r="BD6" s="77"/>
      <c r="BE6" s="79"/>
      <c r="BF6" s="77"/>
      <c r="BG6" s="104">
        <v>31007.320390000004</v>
      </c>
      <c r="BH6" s="44"/>
      <c r="BI6" s="45"/>
      <c r="BJ6" s="45"/>
      <c r="BK6" s="18"/>
    </row>
    <row r="7" spans="1:64" ht="20.100000000000001" customHeight="1">
      <c r="A7" s="43">
        <v>1</v>
      </c>
      <c r="B7" s="46" t="s">
        <v>23</v>
      </c>
      <c r="C7" s="43" t="s">
        <v>24</v>
      </c>
      <c r="D7" s="93" t="s">
        <v>429</v>
      </c>
      <c r="E7" s="47">
        <v>26469.52894</v>
      </c>
      <c r="F7" s="124">
        <v>43.74</v>
      </c>
      <c r="G7" s="125">
        <v>43.74</v>
      </c>
      <c r="H7" s="125">
        <v>43.74</v>
      </c>
      <c r="I7" s="125">
        <v>43.74</v>
      </c>
      <c r="J7" s="125">
        <v>0</v>
      </c>
      <c r="K7" s="125">
        <v>0</v>
      </c>
      <c r="L7" s="125">
        <v>0</v>
      </c>
      <c r="M7" s="125">
        <v>0</v>
      </c>
      <c r="N7" s="125">
        <v>0</v>
      </c>
      <c r="O7" s="125">
        <v>0</v>
      </c>
      <c r="P7" s="125">
        <v>0</v>
      </c>
      <c r="Q7" s="125">
        <v>0</v>
      </c>
      <c r="R7" s="125">
        <v>0</v>
      </c>
      <c r="S7" s="125">
        <v>0</v>
      </c>
      <c r="T7" s="125">
        <v>0</v>
      </c>
      <c r="U7" s="125">
        <v>0</v>
      </c>
      <c r="V7" s="125">
        <v>0</v>
      </c>
      <c r="W7" s="125">
        <v>0</v>
      </c>
      <c r="X7" s="125">
        <v>0</v>
      </c>
      <c r="Y7" s="125">
        <v>0</v>
      </c>
      <c r="Z7" s="125">
        <v>0</v>
      </c>
      <c r="AA7" s="125">
        <v>0</v>
      </c>
      <c r="AB7" s="125">
        <v>0</v>
      </c>
      <c r="AC7" s="126">
        <v>0</v>
      </c>
      <c r="AD7" s="126">
        <v>0</v>
      </c>
      <c r="AE7" s="126">
        <v>0</v>
      </c>
      <c r="AF7" s="126">
        <v>0</v>
      </c>
      <c r="AG7" s="126">
        <v>0</v>
      </c>
      <c r="AH7" s="126">
        <v>0</v>
      </c>
      <c r="AI7" s="126">
        <v>0</v>
      </c>
      <c r="AJ7" s="126">
        <v>0</v>
      </c>
      <c r="AK7" s="126">
        <v>0</v>
      </c>
      <c r="AL7" s="125">
        <v>0</v>
      </c>
      <c r="AM7" s="125">
        <v>0</v>
      </c>
      <c r="AN7" s="125">
        <v>0</v>
      </c>
      <c r="AO7" s="125">
        <v>0</v>
      </c>
      <c r="AP7" s="126">
        <v>0</v>
      </c>
      <c r="AQ7" s="126">
        <v>0</v>
      </c>
      <c r="AR7" s="126">
        <v>0</v>
      </c>
      <c r="AS7" s="125">
        <v>0</v>
      </c>
      <c r="AT7" s="125">
        <v>0</v>
      </c>
      <c r="AU7" s="125">
        <v>0</v>
      </c>
      <c r="AV7" s="125">
        <v>0</v>
      </c>
      <c r="AW7" s="125">
        <v>0</v>
      </c>
      <c r="AX7" s="125">
        <v>0</v>
      </c>
      <c r="AY7" s="125">
        <v>0</v>
      </c>
      <c r="AZ7" s="125">
        <v>0</v>
      </c>
      <c r="BA7" s="125">
        <v>0</v>
      </c>
      <c r="BB7" s="125">
        <v>0</v>
      </c>
      <c r="BC7" s="125">
        <v>0</v>
      </c>
      <c r="BD7" s="125">
        <v>0</v>
      </c>
      <c r="BE7" s="125">
        <v>0</v>
      </c>
      <c r="BF7" s="119">
        <v>-102.1858</v>
      </c>
      <c r="BG7" s="125">
        <v>26367.343140000004</v>
      </c>
      <c r="BH7" s="48">
        <v>26323.603139999999</v>
      </c>
      <c r="BI7" s="48">
        <v>43.74</v>
      </c>
      <c r="BJ7" s="48">
        <v>-145.92579999999998</v>
      </c>
      <c r="BK7" s="62"/>
      <c r="BL7" s="27"/>
    </row>
    <row r="8" spans="1:64" ht="20.100000000000001" customHeight="1">
      <c r="A8" s="49" t="e">
        <v>#REF!</v>
      </c>
      <c r="B8" s="50" t="s">
        <v>26</v>
      </c>
      <c r="C8" s="49" t="s">
        <v>27</v>
      </c>
      <c r="D8" s="94" t="s">
        <v>297</v>
      </c>
      <c r="E8" s="34">
        <v>23897.004430000001</v>
      </c>
      <c r="F8" s="127">
        <v>0</v>
      </c>
      <c r="G8" s="128">
        <v>0</v>
      </c>
      <c r="H8" s="127">
        <v>0</v>
      </c>
      <c r="I8" s="127">
        <v>0</v>
      </c>
      <c r="J8" s="127">
        <v>0</v>
      </c>
      <c r="K8" s="127">
        <v>0</v>
      </c>
      <c r="L8" s="127">
        <v>0</v>
      </c>
      <c r="M8" s="127">
        <v>0</v>
      </c>
      <c r="N8" s="127">
        <v>0</v>
      </c>
      <c r="O8" s="127">
        <v>0</v>
      </c>
      <c r="P8" s="127">
        <v>0</v>
      </c>
      <c r="Q8" s="127">
        <v>0</v>
      </c>
      <c r="R8" s="127">
        <v>0</v>
      </c>
      <c r="S8" s="128">
        <v>0</v>
      </c>
      <c r="T8" s="127">
        <v>0</v>
      </c>
      <c r="U8" s="127">
        <v>0</v>
      </c>
      <c r="V8" s="127">
        <v>0</v>
      </c>
      <c r="W8" s="127">
        <v>0</v>
      </c>
      <c r="X8" s="127">
        <v>0</v>
      </c>
      <c r="Y8" s="127">
        <v>0</v>
      </c>
      <c r="Z8" s="127">
        <v>0</v>
      </c>
      <c r="AA8" s="127">
        <v>0</v>
      </c>
      <c r="AB8" s="129">
        <v>0</v>
      </c>
      <c r="AC8" s="130">
        <v>0</v>
      </c>
      <c r="AD8" s="130">
        <v>0</v>
      </c>
      <c r="AE8" s="130">
        <v>0</v>
      </c>
      <c r="AF8" s="130">
        <v>0</v>
      </c>
      <c r="AG8" s="130">
        <v>0</v>
      </c>
      <c r="AH8" s="130">
        <v>0</v>
      </c>
      <c r="AI8" s="130">
        <v>0</v>
      </c>
      <c r="AJ8" s="130">
        <v>0</v>
      </c>
      <c r="AK8" s="130">
        <v>0</v>
      </c>
      <c r="AL8" s="127">
        <v>0</v>
      </c>
      <c r="AM8" s="127">
        <v>0</v>
      </c>
      <c r="AN8" s="127">
        <v>0</v>
      </c>
      <c r="AO8" s="127">
        <v>0</v>
      </c>
      <c r="AP8" s="130">
        <v>0</v>
      </c>
      <c r="AQ8" s="130">
        <v>0</v>
      </c>
      <c r="AR8" s="130">
        <v>0</v>
      </c>
      <c r="AS8" s="127">
        <v>0</v>
      </c>
      <c r="AT8" s="127">
        <v>0</v>
      </c>
      <c r="AU8" s="127">
        <v>0</v>
      </c>
      <c r="AV8" s="127">
        <v>0</v>
      </c>
      <c r="AW8" s="127">
        <v>0</v>
      </c>
      <c r="AX8" s="127">
        <v>0</v>
      </c>
      <c r="AY8" s="127">
        <v>0</v>
      </c>
      <c r="AZ8" s="127">
        <v>0</v>
      </c>
      <c r="BA8" s="127">
        <v>0</v>
      </c>
      <c r="BB8" s="127">
        <v>0</v>
      </c>
      <c r="BC8" s="127">
        <v>0</v>
      </c>
      <c r="BD8" s="127">
        <v>0</v>
      </c>
      <c r="BE8" s="129">
        <v>0</v>
      </c>
      <c r="BF8" s="120">
        <v>-116.50999999999999</v>
      </c>
      <c r="BG8" s="128">
        <v>23780.494430000002</v>
      </c>
      <c r="BH8" s="42">
        <v>23780.494430000002</v>
      </c>
      <c r="BI8" s="42">
        <v>0</v>
      </c>
      <c r="BJ8" s="42">
        <v>-116.50999999999999</v>
      </c>
      <c r="BK8" s="19"/>
      <c r="BL8" s="27"/>
    </row>
    <row r="9" spans="1:64" ht="20.100000000000001" customHeight="1">
      <c r="A9" s="284" t="e">
        <v>#REF!</v>
      </c>
      <c r="B9" s="51" t="s">
        <v>28</v>
      </c>
      <c r="C9" s="52" t="s">
        <v>29</v>
      </c>
      <c r="D9" s="95" t="s">
        <v>430</v>
      </c>
      <c r="E9" s="34">
        <v>23897.004430000001</v>
      </c>
      <c r="F9" s="127">
        <v>0</v>
      </c>
      <c r="G9" s="128">
        <v>0</v>
      </c>
      <c r="H9" s="127">
        <v>0</v>
      </c>
      <c r="I9" s="127">
        <v>0</v>
      </c>
      <c r="J9" s="127">
        <v>0</v>
      </c>
      <c r="K9" s="127">
        <v>0</v>
      </c>
      <c r="L9" s="127">
        <v>0</v>
      </c>
      <c r="M9" s="127">
        <v>0</v>
      </c>
      <c r="N9" s="127">
        <v>0</v>
      </c>
      <c r="O9" s="127">
        <v>0</v>
      </c>
      <c r="P9" s="127">
        <v>0</v>
      </c>
      <c r="Q9" s="127">
        <v>0</v>
      </c>
      <c r="R9" s="127">
        <v>0</v>
      </c>
      <c r="S9" s="128">
        <v>0</v>
      </c>
      <c r="T9" s="127">
        <v>0</v>
      </c>
      <c r="U9" s="127">
        <v>0</v>
      </c>
      <c r="V9" s="127">
        <v>0</v>
      </c>
      <c r="W9" s="127">
        <v>0</v>
      </c>
      <c r="X9" s="127">
        <v>0</v>
      </c>
      <c r="Y9" s="127">
        <v>0</v>
      </c>
      <c r="Z9" s="127">
        <v>0</v>
      </c>
      <c r="AA9" s="127">
        <v>0</v>
      </c>
      <c r="AB9" s="129">
        <v>0</v>
      </c>
      <c r="AC9" s="130">
        <v>0</v>
      </c>
      <c r="AD9" s="130">
        <v>0</v>
      </c>
      <c r="AE9" s="130">
        <v>0</v>
      </c>
      <c r="AF9" s="130">
        <v>0</v>
      </c>
      <c r="AG9" s="130">
        <v>0</v>
      </c>
      <c r="AH9" s="130">
        <v>0</v>
      </c>
      <c r="AI9" s="130">
        <v>0</v>
      </c>
      <c r="AJ9" s="130">
        <v>0</v>
      </c>
      <c r="AK9" s="130">
        <v>0</v>
      </c>
      <c r="AL9" s="127">
        <v>0</v>
      </c>
      <c r="AM9" s="127">
        <v>0</v>
      </c>
      <c r="AN9" s="127">
        <v>0</v>
      </c>
      <c r="AO9" s="127">
        <v>0</v>
      </c>
      <c r="AP9" s="130">
        <v>0</v>
      </c>
      <c r="AQ9" s="130">
        <v>0</v>
      </c>
      <c r="AR9" s="130">
        <v>0</v>
      </c>
      <c r="AS9" s="127">
        <v>0</v>
      </c>
      <c r="AT9" s="127">
        <v>0</v>
      </c>
      <c r="AU9" s="127">
        <v>0</v>
      </c>
      <c r="AV9" s="127">
        <v>0</v>
      </c>
      <c r="AW9" s="127">
        <v>0</v>
      </c>
      <c r="AX9" s="127">
        <v>0</v>
      </c>
      <c r="AY9" s="127">
        <v>0</v>
      </c>
      <c r="AZ9" s="127">
        <v>0</v>
      </c>
      <c r="BA9" s="127">
        <v>0</v>
      </c>
      <c r="BB9" s="127">
        <v>0</v>
      </c>
      <c r="BC9" s="127">
        <v>0</v>
      </c>
      <c r="BD9" s="127">
        <v>0</v>
      </c>
      <c r="BE9" s="129">
        <v>0</v>
      </c>
      <c r="BF9" s="120">
        <v>-116.41</v>
      </c>
      <c r="BG9" s="128">
        <v>23780.594430000001</v>
      </c>
      <c r="BH9" s="42">
        <v>23780.594430000001</v>
      </c>
      <c r="BI9" s="42">
        <v>0</v>
      </c>
      <c r="BJ9" s="42">
        <v>-116.41</v>
      </c>
      <c r="BK9" s="21"/>
    </row>
    <row r="10" spans="1:64" ht="20.100000000000001" customHeight="1">
      <c r="A10" s="284" t="e">
        <v>#REF!</v>
      </c>
      <c r="B10" s="51" t="s">
        <v>214</v>
      </c>
      <c r="C10" s="52" t="s">
        <v>30</v>
      </c>
      <c r="D10" s="95" t="s">
        <v>431</v>
      </c>
      <c r="E10" s="38">
        <v>0</v>
      </c>
      <c r="F10" s="127">
        <v>0</v>
      </c>
      <c r="G10" s="128">
        <v>0</v>
      </c>
      <c r="H10" s="127">
        <v>0</v>
      </c>
      <c r="I10" s="127">
        <v>0</v>
      </c>
      <c r="J10" s="127">
        <v>0</v>
      </c>
      <c r="K10" s="127">
        <v>0</v>
      </c>
      <c r="L10" s="127">
        <v>0</v>
      </c>
      <c r="M10" s="127">
        <v>0</v>
      </c>
      <c r="N10" s="127">
        <v>0</v>
      </c>
      <c r="O10" s="127">
        <v>0</v>
      </c>
      <c r="P10" s="127">
        <v>0</v>
      </c>
      <c r="Q10" s="127">
        <v>0</v>
      </c>
      <c r="R10" s="127">
        <v>0</v>
      </c>
      <c r="S10" s="128">
        <v>0</v>
      </c>
      <c r="T10" s="127">
        <v>0</v>
      </c>
      <c r="U10" s="127">
        <v>0</v>
      </c>
      <c r="V10" s="127">
        <v>0</v>
      </c>
      <c r="W10" s="127">
        <v>0</v>
      </c>
      <c r="X10" s="127">
        <v>0</v>
      </c>
      <c r="Y10" s="127">
        <v>0</v>
      </c>
      <c r="Z10" s="127">
        <v>0</v>
      </c>
      <c r="AA10" s="127">
        <v>0</v>
      </c>
      <c r="AB10" s="129">
        <v>0</v>
      </c>
      <c r="AC10" s="130">
        <v>0</v>
      </c>
      <c r="AD10" s="130">
        <v>0</v>
      </c>
      <c r="AE10" s="130">
        <v>0</v>
      </c>
      <c r="AF10" s="130">
        <v>0</v>
      </c>
      <c r="AG10" s="130">
        <v>0</v>
      </c>
      <c r="AH10" s="130">
        <v>0</v>
      </c>
      <c r="AI10" s="130">
        <v>0</v>
      </c>
      <c r="AJ10" s="130">
        <v>0</v>
      </c>
      <c r="AK10" s="130">
        <v>0</v>
      </c>
      <c r="AL10" s="127">
        <v>0</v>
      </c>
      <c r="AM10" s="127">
        <v>0</v>
      </c>
      <c r="AN10" s="127">
        <v>0</v>
      </c>
      <c r="AO10" s="127">
        <v>0</v>
      </c>
      <c r="AP10" s="130">
        <v>0</v>
      </c>
      <c r="AQ10" s="130">
        <v>0</v>
      </c>
      <c r="AR10" s="130">
        <v>0</v>
      </c>
      <c r="AS10" s="127">
        <v>0</v>
      </c>
      <c r="AT10" s="127">
        <v>0</v>
      </c>
      <c r="AU10" s="127">
        <v>0</v>
      </c>
      <c r="AV10" s="127">
        <v>0</v>
      </c>
      <c r="AW10" s="127">
        <v>0</v>
      </c>
      <c r="AX10" s="127">
        <v>0</v>
      </c>
      <c r="AY10" s="127">
        <v>0</v>
      </c>
      <c r="AZ10" s="127">
        <v>0</v>
      </c>
      <c r="BA10" s="127">
        <v>0</v>
      </c>
      <c r="BB10" s="127">
        <v>0</v>
      </c>
      <c r="BC10" s="127">
        <v>0</v>
      </c>
      <c r="BD10" s="127">
        <v>0</v>
      </c>
      <c r="BE10" s="129">
        <v>0</v>
      </c>
      <c r="BF10" s="35">
        <v>-0.1</v>
      </c>
      <c r="BG10" s="128">
        <v>-0.1</v>
      </c>
      <c r="BH10" s="42">
        <v>-0.1</v>
      </c>
      <c r="BI10" s="42">
        <v>0</v>
      </c>
      <c r="BJ10" s="42">
        <v>-0.1</v>
      </c>
      <c r="BK10" s="21"/>
    </row>
    <row r="11" spans="1:64" ht="20.100000000000001" customHeight="1">
      <c r="A11" s="49" t="e">
        <v>#REF!</v>
      </c>
      <c r="B11" s="50" t="s">
        <v>32</v>
      </c>
      <c r="C11" s="49" t="s">
        <v>33</v>
      </c>
      <c r="D11" s="94" t="s">
        <v>298</v>
      </c>
      <c r="E11" s="34">
        <v>55.280200000000001</v>
      </c>
      <c r="F11" s="127">
        <v>0</v>
      </c>
      <c r="G11" s="128">
        <v>0</v>
      </c>
      <c r="H11" s="127">
        <v>0</v>
      </c>
      <c r="I11" s="127">
        <v>0</v>
      </c>
      <c r="J11" s="127">
        <v>0</v>
      </c>
      <c r="K11" s="127">
        <v>0</v>
      </c>
      <c r="L11" s="127">
        <v>0</v>
      </c>
      <c r="M11" s="127">
        <v>0</v>
      </c>
      <c r="N11" s="127">
        <v>0</v>
      </c>
      <c r="O11" s="127">
        <v>0</v>
      </c>
      <c r="P11" s="127">
        <v>0</v>
      </c>
      <c r="Q11" s="127">
        <v>0</v>
      </c>
      <c r="R11" s="127">
        <v>0</v>
      </c>
      <c r="S11" s="128">
        <v>0</v>
      </c>
      <c r="T11" s="127">
        <v>0</v>
      </c>
      <c r="U11" s="127">
        <v>0</v>
      </c>
      <c r="V11" s="127">
        <v>0</v>
      </c>
      <c r="W11" s="127">
        <v>0</v>
      </c>
      <c r="X11" s="127">
        <v>0</v>
      </c>
      <c r="Y11" s="127">
        <v>0</v>
      </c>
      <c r="Z11" s="127">
        <v>0</v>
      </c>
      <c r="AA11" s="127">
        <v>0</v>
      </c>
      <c r="AB11" s="129">
        <v>0</v>
      </c>
      <c r="AC11" s="130">
        <v>0</v>
      </c>
      <c r="AD11" s="130">
        <v>0</v>
      </c>
      <c r="AE11" s="130">
        <v>0</v>
      </c>
      <c r="AF11" s="130">
        <v>0</v>
      </c>
      <c r="AG11" s="130">
        <v>0</v>
      </c>
      <c r="AH11" s="130">
        <v>0</v>
      </c>
      <c r="AI11" s="130">
        <v>0</v>
      </c>
      <c r="AJ11" s="130">
        <v>0</v>
      </c>
      <c r="AK11" s="130">
        <v>0</v>
      </c>
      <c r="AL11" s="127">
        <v>0</v>
      </c>
      <c r="AM11" s="127">
        <v>0</v>
      </c>
      <c r="AN11" s="127">
        <v>0</v>
      </c>
      <c r="AO11" s="127">
        <v>0</v>
      </c>
      <c r="AP11" s="130">
        <v>0</v>
      </c>
      <c r="AQ11" s="130">
        <v>0</v>
      </c>
      <c r="AR11" s="130">
        <v>0</v>
      </c>
      <c r="AS11" s="127">
        <v>0</v>
      </c>
      <c r="AT11" s="127">
        <v>0</v>
      </c>
      <c r="AU11" s="127">
        <v>0</v>
      </c>
      <c r="AV11" s="127">
        <v>0</v>
      </c>
      <c r="AW11" s="127">
        <v>0</v>
      </c>
      <c r="AX11" s="127">
        <v>0</v>
      </c>
      <c r="AY11" s="127">
        <v>0</v>
      </c>
      <c r="AZ11" s="127">
        <v>0</v>
      </c>
      <c r="BA11" s="127">
        <v>0</v>
      </c>
      <c r="BB11" s="127">
        <v>0</v>
      </c>
      <c r="BC11" s="127">
        <v>0</v>
      </c>
      <c r="BD11" s="127">
        <v>0</v>
      </c>
      <c r="BE11" s="129">
        <v>0</v>
      </c>
      <c r="BF11" s="120">
        <v>-0.34</v>
      </c>
      <c r="BG11" s="128">
        <v>54.940199999999997</v>
      </c>
      <c r="BH11" s="42">
        <v>54.940199999999997</v>
      </c>
      <c r="BI11" s="42">
        <v>0</v>
      </c>
      <c r="BJ11" s="42">
        <v>-0.34</v>
      </c>
      <c r="BK11" s="22"/>
    </row>
    <row r="12" spans="1:64" ht="20.100000000000001" customHeight="1">
      <c r="A12" s="49" t="e">
        <v>#REF!</v>
      </c>
      <c r="B12" s="50" t="s">
        <v>35</v>
      </c>
      <c r="C12" s="49" t="s">
        <v>36</v>
      </c>
      <c r="D12" s="94" t="s">
        <v>299</v>
      </c>
      <c r="E12" s="34">
        <v>587.52012000000002</v>
      </c>
      <c r="F12" s="127">
        <v>1.89</v>
      </c>
      <c r="G12" s="128">
        <v>1.89</v>
      </c>
      <c r="H12" s="127">
        <v>1.89</v>
      </c>
      <c r="I12" s="127">
        <v>1.89</v>
      </c>
      <c r="J12" s="127">
        <v>0</v>
      </c>
      <c r="K12" s="127">
        <v>0</v>
      </c>
      <c r="L12" s="127">
        <v>0</v>
      </c>
      <c r="M12" s="127">
        <v>0</v>
      </c>
      <c r="N12" s="127">
        <v>0</v>
      </c>
      <c r="O12" s="127">
        <v>0</v>
      </c>
      <c r="P12" s="127">
        <v>0</v>
      </c>
      <c r="Q12" s="127">
        <v>0</v>
      </c>
      <c r="R12" s="127">
        <v>0</v>
      </c>
      <c r="S12" s="128">
        <v>0</v>
      </c>
      <c r="T12" s="127">
        <v>0</v>
      </c>
      <c r="U12" s="127">
        <v>0</v>
      </c>
      <c r="V12" s="127">
        <v>0</v>
      </c>
      <c r="W12" s="127">
        <v>0</v>
      </c>
      <c r="X12" s="127">
        <v>0</v>
      </c>
      <c r="Y12" s="127">
        <v>0</v>
      </c>
      <c r="Z12" s="127">
        <v>0</v>
      </c>
      <c r="AA12" s="127">
        <v>0</v>
      </c>
      <c r="AB12" s="129">
        <v>0</v>
      </c>
      <c r="AC12" s="130">
        <v>0</v>
      </c>
      <c r="AD12" s="130">
        <v>0</v>
      </c>
      <c r="AE12" s="130">
        <v>0</v>
      </c>
      <c r="AF12" s="130">
        <v>0</v>
      </c>
      <c r="AG12" s="130">
        <v>0</v>
      </c>
      <c r="AH12" s="130">
        <v>0</v>
      </c>
      <c r="AI12" s="130">
        <v>0</v>
      </c>
      <c r="AJ12" s="130">
        <v>0</v>
      </c>
      <c r="AK12" s="130">
        <v>0</v>
      </c>
      <c r="AL12" s="127">
        <v>0</v>
      </c>
      <c r="AM12" s="127">
        <v>0</v>
      </c>
      <c r="AN12" s="127">
        <v>0</v>
      </c>
      <c r="AO12" s="127">
        <v>0</v>
      </c>
      <c r="AP12" s="130">
        <v>0</v>
      </c>
      <c r="AQ12" s="130">
        <v>0</v>
      </c>
      <c r="AR12" s="130">
        <v>0</v>
      </c>
      <c r="AS12" s="127">
        <v>0</v>
      </c>
      <c r="AT12" s="127">
        <v>0</v>
      </c>
      <c r="AU12" s="127">
        <v>0</v>
      </c>
      <c r="AV12" s="127">
        <v>0</v>
      </c>
      <c r="AW12" s="127">
        <v>0</v>
      </c>
      <c r="AX12" s="127">
        <v>0</v>
      </c>
      <c r="AY12" s="127">
        <v>0</v>
      </c>
      <c r="AZ12" s="127">
        <v>0</v>
      </c>
      <c r="BA12" s="127">
        <v>0</v>
      </c>
      <c r="BB12" s="127">
        <v>0</v>
      </c>
      <c r="BC12" s="127">
        <v>0</v>
      </c>
      <c r="BD12" s="127">
        <v>0</v>
      </c>
      <c r="BE12" s="129">
        <v>0</v>
      </c>
      <c r="BF12" s="120">
        <v>-10.5258</v>
      </c>
      <c r="BG12" s="128">
        <v>576.99432000000002</v>
      </c>
      <c r="BH12" s="41">
        <v>575.10432000000003</v>
      </c>
      <c r="BI12" s="41">
        <v>1.89</v>
      </c>
      <c r="BJ12" s="42">
        <v>-12.415800000000001</v>
      </c>
      <c r="BK12" s="22"/>
    </row>
    <row r="13" spans="1:64" ht="20.100000000000001" customHeight="1">
      <c r="A13" s="49" t="e">
        <v>#REF!</v>
      </c>
      <c r="B13" s="50" t="s">
        <v>38</v>
      </c>
      <c r="C13" s="49" t="s">
        <v>39</v>
      </c>
      <c r="D13" s="94" t="s">
        <v>301</v>
      </c>
      <c r="E13" s="34">
        <v>47.391199999999998</v>
      </c>
      <c r="F13" s="127">
        <v>0</v>
      </c>
      <c r="G13" s="128">
        <v>0</v>
      </c>
      <c r="H13" s="127">
        <v>0</v>
      </c>
      <c r="I13" s="127">
        <v>0</v>
      </c>
      <c r="J13" s="127">
        <v>0</v>
      </c>
      <c r="K13" s="127">
        <v>0</v>
      </c>
      <c r="L13" s="127">
        <v>0</v>
      </c>
      <c r="M13" s="127">
        <v>0</v>
      </c>
      <c r="N13" s="127">
        <v>0</v>
      </c>
      <c r="O13" s="127">
        <v>0</v>
      </c>
      <c r="P13" s="127">
        <v>0</v>
      </c>
      <c r="Q13" s="127">
        <v>0</v>
      </c>
      <c r="R13" s="127">
        <v>0</v>
      </c>
      <c r="S13" s="128">
        <v>0</v>
      </c>
      <c r="T13" s="127">
        <v>0</v>
      </c>
      <c r="U13" s="127">
        <v>0</v>
      </c>
      <c r="V13" s="127">
        <v>0</v>
      </c>
      <c r="W13" s="127">
        <v>0</v>
      </c>
      <c r="X13" s="127">
        <v>0</v>
      </c>
      <c r="Y13" s="127">
        <v>0</v>
      </c>
      <c r="Z13" s="127">
        <v>0</v>
      </c>
      <c r="AA13" s="127">
        <v>0</v>
      </c>
      <c r="AB13" s="129">
        <v>0</v>
      </c>
      <c r="AC13" s="130">
        <v>0</v>
      </c>
      <c r="AD13" s="130">
        <v>0</v>
      </c>
      <c r="AE13" s="130">
        <v>0</v>
      </c>
      <c r="AF13" s="130">
        <v>0</v>
      </c>
      <c r="AG13" s="130">
        <v>0</v>
      </c>
      <c r="AH13" s="130">
        <v>0</v>
      </c>
      <c r="AI13" s="130">
        <v>0</v>
      </c>
      <c r="AJ13" s="130">
        <v>0</v>
      </c>
      <c r="AK13" s="130">
        <v>0</v>
      </c>
      <c r="AL13" s="127">
        <v>0</v>
      </c>
      <c r="AM13" s="127">
        <v>0</v>
      </c>
      <c r="AN13" s="127">
        <v>0</v>
      </c>
      <c r="AO13" s="127">
        <v>0</v>
      </c>
      <c r="AP13" s="130">
        <v>0</v>
      </c>
      <c r="AQ13" s="130">
        <v>0</v>
      </c>
      <c r="AR13" s="130">
        <v>0</v>
      </c>
      <c r="AS13" s="127">
        <v>0</v>
      </c>
      <c r="AT13" s="127">
        <v>0</v>
      </c>
      <c r="AU13" s="127">
        <v>0</v>
      </c>
      <c r="AV13" s="127">
        <v>0</v>
      </c>
      <c r="AW13" s="127">
        <v>0</v>
      </c>
      <c r="AX13" s="127">
        <v>0</v>
      </c>
      <c r="AY13" s="127">
        <v>0</v>
      </c>
      <c r="AZ13" s="127">
        <v>0</v>
      </c>
      <c r="BA13" s="127">
        <v>0</v>
      </c>
      <c r="BB13" s="127">
        <v>0</v>
      </c>
      <c r="BC13" s="127">
        <v>0</v>
      </c>
      <c r="BD13" s="127">
        <v>0</v>
      </c>
      <c r="BE13" s="129">
        <v>0</v>
      </c>
      <c r="BF13" s="35">
        <v>0</v>
      </c>
      <c r="BG13" s="128">
        <v>47.391199999999998</v>
      </c>
      <c r="BH13" s="41">
        <v>47.391199999999998</v>
      </c>
      <c r="BI13" s="41">
        <v>0</v>
      </c>
      <c r="BJ13" s="42">
        <v>0</v>
      </c>
      <c r="BK13" s="28"/>
    </row>
    <row r="14" spans="1:64" ht="20.100000000000001" customHeight="1">
      <c r="A14" s="49" t="e">
        <v>#REF!</v>
      </c>
      <c r="B14" s="50" t="s">
        <v>41</v>
      </c>
      <c r="C14" s="49" t="s">
        <v>42</v>
      </c>
      <c r="D14" s="94" t="s">
        <v>302</v>
      </c>
      <c r="E14" s="34">
        <v>0</v>
      </c>
      <c r="F14" s="127">
        <v>0</v>
      </c>
      <c r="G14" s="128">
        <v>0</v>
      </c>
      <c r="H14" s="127">
        <v>0</v>
      </c>
      <c r="I14" s="127">
        <v>0</v>
      </c>
      <c r="J14" s="127">
        <v>0</v>
      </c>
      <c r="K14" s="127">
        <v>0</v>
      </c>
      <c r="L14" s="127">
        <v>0</v>
      </c>
      <c r="M14" s="127">
        <v>0</v>
      </c>
      <c r="N14" s="127">
        <v>0</v>
      </c>
      <c r="O14" s="127">
        <v>0</v>
      </c>
      <c r="P14" s="127">
        <v>0</v>
      </c>
      <c r="Q14" s="127">
        <v>0</v>
      </c>
      <c r="R14" s="127">
        <v>0</v>
      </c>
      <c r="S14" s="128">
        <v>0</v>
      </c>
      <c r="T14" s="127">
        <v>0</v>
      </c>
      <c r="U14" s="127">
        <v>0</v>
      </c>
      <c r="V14" s="127">
        <v>0</v>
      </c>
      <c r="W14" s="127">
        <v>0</v>
      </c>
      <c r="X14" s="127">
        <v>0</v>
      </c>
      <c r="Y14" s="127">
        <v>0</v>
      </c>
      <c r="Z14" s="127">
        <v>0</v>
      </c>
      <c r="AA14" s="127">
        <v>0</v>
      </c>
      <c r="AB14" s="129">
        <v>0</v>
      </c>
      <c r="AC14" s="130">
        <v>0</v>
      </c>
      <c r="AD14" s="130">
        <v>0</v>
      </c>
      <c r="AE14" s="130">
        <v>0</v>
      </c>
      <c r="AF14" s="130">
        <v>0</v>
      </c>
      <c r="AG14" s="130">
        <v>0</v>
      </c>
      <c r="AH14" s="130">
        <v>0</v>
      </c>
      <c r="AI14" s="130">
        <v>0</v>
      </c>
      <c r="AJ14" s="130">
        <v>0</v>
      </c>
      <c r="AK14" s="130">
        <v>0</v>
      </c>
      <c r="AL14" s="127">
        <v>0</v>
      </c>
      <c r="AM14" s="127">
        <v>0</v>
      </c>
      <c r="AN14" s="127">
        <v>0</v>
      </c>
      <c r="AO14" s="127">
        <v>0</v>
      </c>
      <c r="AP14" s="130">
        <v>0</v>
      </c>
      <c r="AQ14" s="130">
        <v>0</v>
      </c>
      <c r="AR14" s="130">
        <v>0</v>
      </c>
      <c r="AS14" s="127">
        <v>0</v>
      </c>
      <c r="AT14" s="127">
        <v>0</v>
      </c>
      <c r="AU14" s="127">
        <v>0</v>
      </c>
      <c r="AV14" s="127">
        <v>0</v>
      </c>
      <c r="AW14" s="127">
        <v>0</v>
      </c>
      <c r="AX14" s="127">
        <v>0</v>
      </c>
      <c r="AY14" s="127">
        <v>0</v>
      </c>
      <c r="AZ14" s="127">
        <v>0</v>
      </c>
      <c r="BA14" s="127">
        <v>0</v>
      </c>
      <c r="BB14" s="127">
        <v>0</v>
      </c>
      <c r="BC14" s="127">
        <v>0</v>
      </c>
      <c r="BD14" s="127">
        <v>0</v>
      </c>
      <c r="BE14" s="129">
        <v>0</v>
      </c>
      <c r="BF14" s="35">
        <v>0</v>
      </c>
      <c r="BG14" s="128">
        <v>0</v>
      </c>
      <c r="BH14" s="53">
        <v>0</v>
      </c>
      <c r="BI14" s="53">
        <v>0</v>
      </c>
      <c r="BJ14" s="42">
        <v>0</v>
      </c>
      <c r="BK14" s="24"/>
    </row>
    <row r="15" spans="1:64" ht="20.100000000000001" customHeight="1">
      <c r="A15" s="49" t="e">
        <v>#REF!</v>
      </c>
      <c r="B15" s="50" t="s">
        <v>44</v>
      </c>
      <c r="C15" s="49" t="s">
        <v>45</v>
      </c>
      <c r="D15" s="94" t="s">
        <v>300</v>
      </c>
      <c r="E15" s="34">
        <v>0</v>
      </c>
      <c r="F15" s="127">
        <v>0</v>
      </c>
      <c r="G15" s="128">
        <v>0</v>
      </c>
      <c r="H15" s="127">
        <v>0</v>
      </c>
      <c r="I15" s="127">
        <v>0</v>
      </c>
      <c r="J15" s="127">
        <v>0</v>
      </c>
      <c r="K15" s="127">
        <v>0</v>
      </c>
      <c r="L15" s="127">
        <v>0</v>
      </c>
      <c r="M15" s="127">
        <v>0</v>
      </c>
      <c r="N15" s="127">
        <v>0</v>
      </c>
      <c r="O15" s="127">
        <v>0</v>
      </c>
      <c r="P15" s="127">
        <v>0</v>
      </c>
      <c r="Q15" s="127">
        <v>0</v>
      </c>
      <c r="R15" s="127">
        <v>0</v>
      </c>
      <c r="S15" s="128">
        <v>0</v>
      </c>
      <c r="T15" s="127">
        <v>0</v>
      </c>
      <c r="U15" s="127">
        <v>0</v>
      </c>
      <c r="V15" s="127">
        <v>0</v>
      </c>
      <c r="W15" s="127">
        <v>0</v>
      </c>
      <c r="X15" s="127">
        <v>0</v>
      </c>
      <c r="Y15" s="127">
        <v>0</v>
      </c>
      <c r="Z15" s="127">
        <v>0</v>
      </c>
      <c r="AA15" s="127">
        <v>0</v>
      </c>
      <c r="AB15" s="129">
        <v>0</v>
      </c>
      <c r="AC15" s="130">
        <v>0</v>
      </c>
      <c r="AD15" s="130">
        <v>0</v>
      </c>
      <c r="AE15" s="130">
        <v>0</v>
      </c>
      <c r="AF15" s="130">
        <v>0</v>
      </c>
      <c r="AG15" s="130">
        <v>0</v>
      </c>
      <c r="AH15" s="130">
        <v>0</v>
      </c>
      <c r="AI15" s="130">
        <v>0</v>
      </c>
      <c r="AJ15" s="130">
        <v>0</v>
      </c>
      <c r="AK15" s="130">
        <v>0</v>
      </c>
      <c r="AL15" s="127">
        <v>0</v>
      </c>
      <c r="AM15" s="127">
        <v>0</v>
      </c>
      <c r="AN15" s="127">
        <v>0</v>
      </c>
      <c r="AO15" s="127">
        <v>0</v>
      </c>
      <c r="AP15" s="130">
        <v>0</v>
      </c>
      <c r="AQ15" s="130">
        <v>0</v>
      </c>
      <c r="AR15" s="130">
        <v>0</v>
      </c>
      <c r="AS15" s="127">
        <v>0</v>
      </c>
      <c r="AT15" s="127">
        <v>0</v>
      </c>
      <c r="AU15" s="127">
        <v>0</v>
      </c>
      <c r="AV15" s="127">
        <v>0</v>
      </c>
      <c r="AW15" s="127">
        <v>0</v>
      </c>
      <c r="AX15" s="127">
        <v>0</v>
      </c>
      <c r="AY15" s="127">
        <v>0</v>
      </c>
      <c r="AZ15" s="127">
        <v>0</v>
      </c>
      <c r="BA15" s="127">
        <v>0</v>
      </c>
      <c r="BB15" s="127">
        <v>0</v>
      </c>
      <c r="BC15" s="127">
        <v>0</v>
      </c>
      <c r="BD15" s="127">
        <v>0</v>
      </c>
      <c r="BE15" s="129">
        <v>0</v>
      </c>
      <c r="BF15" s="35">
        <v>0</v>
      </c>
      <c r="BG15" s="128">
        <v>0</v>
      </c>
      <c r="BH15" s="54">
        <v>0</v>
      </c>
      <c r="BI15" s="54">
        <v>0</v>
      </c>
      <c r="BJ15" s="42">
        <v>0</v>
      </c>
      <c r="BK15" s="24"/>
    </row>
    <row r="16" spans="1:64" ht="20.100000000000001" customHeight="1">
      <c r="A16" s="49" t="e">
        <v>#REF!</v>
      </c>
      <c r="B16" s="50" t="s">
        <v>47</v>
      </c>
      <c r="C16" s="49" t="s">
        <v>48</v>
      </c>
      <c r="D16" s="94" t="s">
        <v>303</v>
      </c>
      <c r="E16" s="34">
        <v>1880.7891600000003</v>
      </c>
      <c r="F16" s="127">
        <v>41.25</v>
      </c>
      <c r="G16" s="128">
        <v>41.25</v>
      </c>
      <c r="H16" s="127">
        <v>41.25</v>
      </c>
      <c r="I16" s="127">
        <v>41.25</v>
      </c>
      <c r="J16" s="127">
        <v>0</v>
      </c>
      <c r="K16" s="127">
        <v>0</v>
      </c>
      <c r="L16" s="127">
        <v>0</v>
      </c>
      <c r="M16" s="127">
        <v>0</v>
      </c>
      <c r="N16" s="127">
        <v>0</v>
      </c>
      <c r="O16" s="127">
        <v>0</v>
      </c>
      <c r="P16" s="127">
        <v>0</v>
      </c>
      <c r="Q16" s="127">
        <v>0</v>
      </c>
      <c r="R16" s="127">
        <v>0</v>
      </c>
      <c r="S16" s="128">
        <v>0</v>
      </c>
      <c r="T16" s="127">
        <v>0</v>
      </c>
      <c r="U16" s="127">
        <v>0</v>
      </c>
      <c r="V16" s="127">
        <v>0</v>
      </c>
      <c r="W16" s="127">
        <v>0</v>
      </c>
      <c r="X16" s="127">
        <v>0</v>
      </c>
      <c r="Y16" s="127">
        <v>0</v>
      </c>
      <c r="Z16" s="127">
        <v>0</v>
      </c>
      <c r="AA16" s="127">
        <v>0</v>
      </c>
      <c r="AB16" s="129">
        <v>0</v>
      </c>
      <c r="AC16" s="130">
        <v>0</v>
      </c>
      <c r="AD16" s="130">
        <v>0</v>
      </c>
      <c r="AE16" s="130">
        <v>0</v>
      </c>
      <c r="AF16" s="130">
        <v>0</v>
      </c>
      <c r="AG16" s="130">
        <v>0</v>
      </c>
      <c r="AH16" s="130">
        <v>0</v>
      </c>
      <c r="AI16" s="130">
        <v>0</v>
      </c>
      <c r="AJ16" s="130">
        <v>0</v>
      </c>
      <c r="AK16" s="130">
        <v>0</v>
      </c>
      <c r="AL16" s="127">
        <v>0</v>
      </c>
      <c r="AM16" s="127">
        <v>0</v>
      </c>
      <c r="AN16" s="127">
        <v>0</v>
      </c>
      <c r="AO16" s="127">
        <v>0</v>
      </c>
      <c r="AP16" s="130">
        <v>0</v>
      </c>
      <c r="AQ16" s="130">
        <v>0</v>
      </c>
      <c r="AR16" s="130">
        <v>0</v>
      </c>
      <c r="AS16" s="127">
        <v>0</v>
      </c>
      <c r="AT16" s="127">
        <v>0</v>
      </c>
      <c r="AU16" s="127">
        <v>0</v>
      </c>
      <c r="AV16" s="127">
        <v>0</v>
      </c>
      <c r="AW16" s="127">
        <v>0</v>
      </c>
      <c r="AX16" s="127">
        <v>0</v>
      </c>
      <c r="AY16" s="127">
        <v>0</v>
      </c>
      <c r="AZ16" s="127">
        <v>0</v>
      </c>
      <c r="BA16" s="127">
        <v>0</v>
      </c>
      <c r="BB16" s="127">
        <v>0</v>
      </c>
      <c r="BC16" s="127">
        <v>0</v>
      </c>
      <c r="BD16" s="127">
        <v>0</v>
      </c>
      <c r="BE16" s="129">
        <v>0</v>
      </c>
      <c r="BF16" s="120">
        <v>24.59</v>
      </c>
      <c r="BG16" s="128">
        <v>1905.3791600000002</v>
      </c>
      <c r="BH16" s="41">
        <v>1864.1291600000002</v>
      </c>
      <c r="BI16" s="41">
        <v>41.25</v>
      </c>
      <c r="BJ16" s="42">
        <v>-16.66</v>
      </c>
      <c r="BK16" s="24"/>
    </row>
    <row r="17" spans="1:63" ht="20.100000000000001" customHeight="1">
      <c r="A17" s="49" t="e">
        <v>#REF!</v>
      </c>
      <c r="B17" s="50" t="s">
        <v>50</v>
      </c>
      <c r="C17" s="49" t="s">
        <v>51</v>
      </c>
      <c r="D17" s="94" t="s">
        <v>304</v>
      </c>
      <c r="E17" s="34">
        <v>0</v>
      </c>
      <c r="F17" s="127">
        <v>0</v>
      </c>
      <c r="G17" s="128">
        <v>0</v>
      </c>
      <c r="H17" s="127">
        <v>0</v>
      </c>
      <c r="I17" s="127">
        <v>0</v>
      </c>
      <c r="J17" s="127">
        <v>0</v>
      </c>
      <c r="K17" s="127">
        <v>0</v>
      </c>
      <c r="L17" s="127">
        <v>0</v>
      </c>
      <c r="M17" s="127">
        <v>0</v>
      </c>
      <c r="N17" s="127">
        <v>0</v>
      </c>
      <c r="O17" s="127">
        <v>0</v>
      </c>
      <c r="P17" s="127">
        <v>0</v>
      </c>
      <c r="Q17" s="127">
        <v>0</v>
      </c>
      <c r="R17" s="127">
        <v>0</v>
      </c>
      <c r="S17" s="128">
        <v>0</v>
      </c>
      <c r="T17" s="127">
        <v>0</v>
      </c>
      <c r="U17" s="127">
        <v>0</v>
      </c>
      <c r="V17" s="127">
        <v>0</v>
      </c>
      <c r="W17" s="127">
        <v>0</v>
      </c>
      <c r="X17" s="127">
        <v>0</v>
      </c>
      <c r="Y17" s="127">
        <v>0</v>
      </c>
      <c r="Z17" s="127">
        <v>0</v>
      </c>
      <c r="AA17" s="127">
        <v>0</v>
      </c>
      <c r="AB17" s="129">
        <v>0</v>
      </c>
      <c r="AC17" s="130">
        <v>0</v>
      </c>
      <c r="AD17" s="130">
        <v>0</v>
      </c>
      <c r="AE17" s="130">
        <v>0</v>
      </c>
      <c r="AF17" s="130">
        <v>0</v>
      </c>
      <c r="AG17" s="130">
        <v>0</v>
      </c>
      <c r="AH17" s="130">
        <v>0</v>
      </c>
      <c r="AI17" s="130">
        <v>0</v>
      </c>
      <c r="AJ17" s="130">
        <v>0</v>
      </c>
      <c r="AK17" s="130">
        <v>0</v>
      </c>
      <c r="AL17" s="127">
        <v>0</v>
      </c>
      <c r="AM17" s="127">
        <v>0</v>
      </c>
      <c r="AN17" s="127">
        <v>0</v>
      </c>
      <c r="AO17" s="127">
        <v>0</v>
      </c>
      <c r="AP17" s="130">
        <v>0</v>
      </c>
      <c r="AQ17" s="130">
        <v>0</v>
      </c>
      <c r="AR17" s="130">
        <v>0</v>
      </c>
      <c r="AS17" s="127">
        <v>0</v>
      </c>
      <c r="AT17" s="127">
        <v>0</v>
      </c>
      <c r="AU17" s="127">
        <v>0</v>
      </c>
      <c r="AV17" s="127">
        <v>0</v>
      </c>
      <c r="AW17" s="127">
        <v>0</v>
      </c>
      <c r="AX17" s="127">
        <v>0</v>
      </c>
      <c r="AY17" s="127">
        <v>0</v>
      </c>
      <c r="AZ17" s="127">
        <v>0</v>
      </c>
      <c r="BA17" s="127">
        <v>0</v>
      </c>
      <c r="BB17" s="127">
        <v>0</v>
      </c>
      <c r="BC17" s="127">
        <v>0</v>
      </c>
      <c r="BD17" s="127">
        <v>0</v>
      </c>
      <c r="BE17" s="129">
        <v>0</v>
      </c>
      <c r="BF17" s="120">
        <v>0</v>
      </c>
      <c r="BG17" s="128">
        <v>0</v>
      </c>
      <c r="BH17" s="41">
        <v>0</v>
      </c>
      <c r="BI17" s="41">
        <v>0</v>
      </c>
      <c r="BJ17" s="42">
        <v>0</v>
      </c>
      <c r="BK17" s="24"/>
    </row>
    <row r="18" spans="1:63" ht="20.100000000000001" customHeight="1">
      <c r="A18" s="49" t="e">
        <v>#REF!</v>
      </c>
      <c r="B18" s="50" t="s">
        <v>53</v>
      </c>
      <c r="C18" s="49" t="s">
        <v>54</v>
      </c>
      <c r="D18" s="94" t="s">
        <v>432</v>
      </c>
      <c r="E18" s="34">
        <v>1.54383</v>
      </c>
      <c r="F18" s="127">
        <v>0.60000000000000009</v>
      </c>
      <c r="G18" s="128">
        <v>0.60000000000000009</v>
      </c>
      <c r="H18" s="127">
        <v>0.60000000000000009</v>
      </c>
      <c r="I18" s="127">
        <v>0.60000000000000009</v>
      </c>
      <c r="J18" s="127">
        <v>0</v>
      </c>
      <c r="K18" s="127">
        <v>0</v>
      </c>
      <c r="L18" s="127">
        <v>0</v>
      </c>
      <c r="M18" s="127">
        <v>0</v>
      </c>
      <c r="N18" s="127">
        <v>0</v>
      </c>
      <c r="O18" s="127">
        <v>0</v>
      </c>
      <c r="P18" s="127">
        <v>0</v>
      </c>
      <c r="Q18" s="127">
        <v>0</v>
      </c>
      <c r="R18" s="127">
        <v>0</v>
      </c>
      <c r="S18" s="128">
        <v>0</v>
      </c>
      <c r="T18" s="127">
        <v>0</v>
      </c>
      <c r="U18" s="127">
        <v>0</v>
      </c>
      <c r="V18" s="127">
        <v>0</v>
      </c>
      <c r="W18" s="127">
        <v>0</v>
      </c>
      <c r="X18" s="127">
        <v>0</v>
      </c>
      <c r="Y18" s="127">
        <v>0</v>
      </c>
      <c r="Z18" s="127">
        <v>0</v>
      </c>
      <c r="AA18" s="127">
        <v>0</v>
      </c>
      <c r="AB18" s="129">
        <v>0</v>
      </c>
      <c r="AC18" s="130">
        <v>0</v>
      </c>
      <c r="AD18" s="130">
        <v>0</v>
      </c>
      <c r="AE18" s="130">
        <v>0</v>
      </c>
      <c r="AF18" s="130">
        <v>0</v>
      </c>
      <c r="AG18" s="130">
        <v>0</v>
      </c>
      <c r="AH18" s="130">
        <v>0</v>
      </c>
      <c r="AI18" s="130">
        <v>0</v>
      </c>
      <c r="AJ18" s="130">
        <v>0</v>
      </c>
      <c r="AK18" s="130">
        <v>0</v>
      </c>
      <c r="AL18" s="127">
        <v>0</v>
      </c>
      <c r="AM18" s="127">
        <v>0</v>
      </c>
      <c r="AN18" s="127">
        <v>0</v>
      </c>
      <c r="AO18" s="127">
        <v>0</v>
      </c>
      <c r="AP18" s="130">
        <v>0</v>
      </c>
      <c r="AQ18" s="130">
        <v>0</v>
      </c>
      <c r="AR18" s="130">
        <v>0</v>
      </c>
      <c r="AS18" s="127">
        <v>0</v>
      </c>
      <c r="AT18" s="127">
        <v>0</v>
      </c>
      <c r="AU18" s="127">
        <v>0</v>
      </c>
      <c r="AV18" s="127">
        <v>0</v>
      </c>
      <c r="AW18" s="127">
        <v>0</v>
      </c>
      <c r="AX18" s="127">
        <v>0</v>
      </c>
      <c r="AY18" s="127">
        <v>0</v>
      </c>
      <c r="AZ18" s="127">
        <v>0</v>
      </c>
      <c r="BA18" s="127">
        <v>0</v>
      </c>
      <c r="BB18" s="127">
        <v>0</v>
      </c>
      <c r="BC18" s="127">
        <v>0</v>
      </c>
      <c r="BD18" s="127">
        <v>0</v>
      </c>
      <c r="BE18" s="129">
        <v>0</v>
      </c>
      <c r="BF18" s="120">
        <v>0.60000000000000009</v>
      </c>
      <c r="BG18" s="128">
        <v>2.1438300000000003</v>
      </c>
      <c r="BH18" s="41">
        <v>1.54383</v>
      </c>
      <c r="BI18" s="41">
        <v>0.60000000000000009</v>
      </c>
      <c r="BJ18" s="42">
        <v>0</v>
      </c>
      <c r="BK18" s="24"/>
    </row>
    <row r="19" spans="1:63" ht="20.100000000000001" customHeight="1">
      <c r="A19" s="279" t="e">
        <v>#REF!</v>
      </c>
      <c r="B19" s="56" t="s">
        <v>55</v>
      </c>
      <c r="C19" s="55" t="s">
        <v>56</v>
      </c>
      <c r="D19" s="96" t="s">
        <v>433</v>
      </c>
      <c r="E19" s="47">
        <v>4537.7914499999997</v>
      </c>
      <c r="F19" s="124">
        <v>107.54580000000001</v>
      </c>
      <c r="G19" s="125">
        <v>102.1858</v>
      </c>
      <c r="H19" s="125">
        <v>72.77</v>
      </c>
      <c r="I19" s="125">
        <v>72.67</v>
      </c>
      <c r="J19" s="125">
        <v>0.1</v>
      </c>
      <c r="K19" s="125">
        <v>0.34</v>
      </c>
      <c r="L19" s="125">
        <v>12.415800000000001</v>
      </c>
      <c r="M19" s="125">
        <v>0</v>
      </c>
      <c r="N19" s="125">
        <v>0</v>
      </c>
      <c r="O19" s="125">
        <v>0</v>
      </c>
      <c r="P19" s="125">
        <v>16.66</v>
      </c>
      <c r="Q19" s="125">
        <v>0</v>
      </c>
      <c r="R19" s="125">
        <v>0</v>
      </c>
      <c r="S19" s="125">
        <v>5.3600000000000012</v>
      </c>
      <c r="T19" s="125">
        <v>0</v>
      </c>
      <c r="U19" s="125">
        <v>0</v>
      </c>
      <c r="V19" s="125">
        <v>0</v>
      </c>
      <c r="W19" s="125">
        <v>0</v>
      </c>
      <c r="X19" s="125">
        <v>0</v>
      </c>
      <c r="Y19" s="125">
        <v>0</v>
      </c>
      <c r="Z19" s="125">
        <v>0</v>
      </c>
      <c r="AA19" s="125">
        <v>0</v>
      </c>
      <c r="AB19" s="131">
        <v>0</v>
      </c>
      <c r="AC19" s="126">
        <v>0</v>
      </c>
      <c r="AD19" s="126">
        <v>0</v>
      </c>
      <c r="AE19" s="126">
        <v>0</v>
      </c>
      <c r="AF19" s="126">
        <v>0</v>
      </c>
      <c r="AG19" s="126">
        <v>0</v>
      </c>
      <c r="AH19" s="126">
        <v>0</v>
      </c>
      <c r="AI19" s="126">
        <v>0</v>
      </c>
      <c r="AJ19" s="126">
        <v>0</v>
      </c>
      <c r="AK19" s="126">
        <v>0</v>
      </c>
      <c r="AL19" s="125">
        <v>0</v>
      </c>
      <c r="AM19" s="125">
        <v>0</v>
      </c>
      <c r="AN19" s="125">
        <v>0</v>
      </c>
      <c r="AO19" s="125">
        <v>0</v>
      </c>
      <c r="AP19" s="126">
        <v>0</v>
      </c>
      <c r="AQ19" s="126">
        <v>0</v>
      </c>
      <c r="AR19" s="126">
        <v>0</v>
      </c>
      <c r="AS19" s="125">
        <v>0</v>
      </c>
      <c r="AT19" s="125">
        <v>0</v>
      </c>
      <c r="AU19" s="125">
        <v>0</v>
      </c>
      <c r="AV19" s="125">
        <v>2.27</v>
      </c>
      <c r="AW19" s="125">
        <v>2.6</v>
      </c>
      <c r="AX19" s="125">
        <v>0</v>
      </c>
      <c r="AY19" s="125">
        <v>0</v>
      </c>
      <c r="AZ19" s="125">
        <v>0</v>
      </c>
      <c r="BA19" s="125">
        <v>0</v>
      </c>
      <c r="BB19" s="125">
        <v>0.49</v>
      </c>
      <c r="BC19" s="125">
        <v>0</v>
      </c>
      <c r="BD19" s="125">
        <v>0</v>
      </c>
      <c r="BE19" s="129">
        <v>0</v>
      </c>
      <c r="BF19" s="119">
        <v>102.18580000000001</v>
      </c>
      <c r="BG19" s="125">
        <v>4639.9772499999999</v>
      </c>
      <c r="BH19" s="42">
        <v>4532.43145</v>
      </c>
      <c r="BI19" s="42">
        <v>107.54580000000001</v>
      </c>
      <c r="BJ19" s="42">
        <v>-5.3599999999999994</v>
      </c>
      <c r="BK19" s="24"/>
    </row>
    <row r="20" spans="1:63" ht="20.100000000000001" customHeight="1">
      <c r="A20" s="49" t="e">
        <v>#REF!</v>
      </c>
      <c r="B20" s="50" t="s">
        <v>58</v>
      </c>
      <c r="C20" s="49" t="s">
        <v>59</v>
      </c>
      <c r="D20" s="94" t="s">
        <v>434</v>
      </c>
      <c r="E20" s="34">
        <v>180.97059000000002</v>
      </c>
      <c r="F20" s="127">
        <v>27.5</v>
      </c>
      <c r="G20" s="128">
        <v>27.5</v>
      </c>
      <c r="H20" s="127">
        <v>27.5</v>
      </c>
      <c r="I20" s="127">
        <v>27.5</v>
      </c>
      <c r="J20" s="127">
        <v>0</v>
      </c>
      <c r="K20" s="127">
        <v>0</v>
      </c>
      <c r="L20" s="127">
        <v>0</v>
      </c>
      <c r="M20" s="127">
        <v>0</v>
      </c>
      <c r="N20" s="127">
        <v>0</v>
      </c>
      <c r="O20" s="127">
        <v>0</v>
      </c>
      <c r="P20" s="127">
        <v>0</v>
      </c>
      <c r="Q20" s="127">
        <v>0</v>
      </c>
      <c r="R20" s="127">
        <v>0</v>
      </c>
      <c r="S20" s="128">
        <v>0</v>
      </c>
      <c r="T20" s="127">
        <v>0</v>
      </c>
      <c r="U20" s="127">
        <v>0</v>
      </c>
      <c r="V20" s="127">
        <v>0</v>
      </c>
      <c r="W20" s="127">
        <v>0</v>
      </c>
      <c r="X20" s="127">
        <v>0</v>
      </c>
      <c r="Y20" s="127">
        <v>0</v>
      </c>
      <c r="Z20" s="127">
        <v>0</v>
      </c>
      <c r="AA20" s="127">
        <v>0</v>
      </c>
      <c r="AB20" s="129">
        <v>0</v>
      </c>
      <c r="AC20" s="130">
        <v>0</v>
      </c>
      <c r="AD20" s="130">
        <v>0</v>
      </c>
      <c r="AE20" s="130">
        <v>0</v>
      </c>
      <c r="AF20" s="130">
        <v>0</v>
      </c>
      <c r="AG20" s="130">
        <v>0</v>
      </c>
      <c r="AH20" s="130">
        <v>0</v>
      </c>
      <c r="AI20" s="130">
        <v>0</v>
      </c>
      <c r="AJ20" s="130">
        <v>0</v>
      </c>
      <c r="AK20" s="130">
        <v>0</v>
      </c>
      <c r="AL20" s="127">
        <v>0</v>
      </c>
      <c r="AM20" s="127">
        <v>0</v>
      </c>
      <c r="AN20" s="127">
        <v>0</v>
      </c>
      <c r="AO20" s="127">
        <v>0</v>
      </c>
      <c r="AP20" s="130">
        <v>0</v>
      </c>
      <c r="AQ20" s="130">
        <v>0</v>
      </c>
      <c r="AR20" s="130">
        <v>0</v>
      </c>
      <c r="AS20" s="127">
        <v>0</v>
      </c>
      <c r="AT20" s="127">
        <v>0</v>
      </c>
      <c r="AU20" s="127">
        <v>0</v>
      </c>
      <c r="AV20" s="127">
        <v>0</v>
      </c>
      <c r="AW20" s="127">
        <v>0</v>
      </c>
      <c r="AX20" s="127">
        <v>0</v>
      </c>
      <c r="AY20" s="127">
        <v>0</v>
      </c>
      <c r="AZ20" s="127">
        <v>0</v>
      </c>
      <c r="BA20" s="127">
        <v>0</v>
      </c>
      <c r="BB20" s="127">
        <v>0</v>
      </c>
      <c r="BC20" s="127">
        <v>0</v>
      </c>
      <c r="BD20" s="127">
        <v>0</v>
      </c>
      <c r="BE20" s="129">
        <v>0</v>
      </c>
      <c r="BF20" s="120">
        <v>27.5</v>
      </c>
      <c r="BG20" s="128">
        <v>208.47059000000002</v>
      </c>
      <c r="BH20" s="54">
        <v>180.97059000000002</v>
      </c>
      <c r="BI20" s="54">
        <v>27.5</v>
      </c>
      <c r="BJ20" s="42">
        <v>0</v>
      </c>
      <c r="BK20" s="24"/>
    </row>
    <row r="21" spans="1:63" ht="20.100000000000001" customHeight="1">
      <c r="A21" s="49" t="e">
        <v>#REF!</v>
      </c>
      <c r="B21" s="50" t="s">
        <v>61</v>
      </c>
      <c r="C21" s="49" t="s">
        <v>62</v>
      </c>
      <c r="D21" s="94" t="s">
        <v>435</v>
      </c>
      <c r="E21" s="34">
        <v>2.5685399999999996</v>
      </c>
      <c r="F21" s="127">
        <v>0</v>
      </c>
      <c r="G21" s="128">
        <v>0</v>
      </c>
      <c r="H21" s="127">
        <v>0</v>
      </c>
      <c r="I21" s="127">
        <v>0</v>
      </c>
      <c r="J21" s="127">
        <v>0</v>
      </c>
      <c r="K21" s="127">
        <v>0</v>
      </c>
      <c r="L21" s="127">
        <v>0</v>
      </c>
      <c r="M21" s="127">
        <v>0</v>
      </c>
      <c r="N21" s="127">
        <v>0</v>
      </c>
      <c r="O21" s="127">
        <v>0</v>
      </c>
      <c r="P21" s="127">
        <v>0</v>
      </c>
      <c r="Q21" s="127">
        <v>0</v>
      </c>
      <c r="R21" s="127">
        <v>0</v>
      </c>
      <c r="S21" s="128">
        <v>0</v>
      </c>
      <c r="T21" s="127">
        <v>0</v>
      </c>
      <c r="U21" s="127">
        <v>0</v>
      </c>
      <c r="V21" s="127">
        <v>0</v>
      </c>
      <c r="W21" s="127">
        <v>0</v>
      </c>
      <c r="X21" s="127">
        <v>0</v>
      </c>
      <c r="Y21" s="127">
        <v>0</v>
      </c>
      <c r="Z21" s="127">
        <v>0</v>
      </c>
      <c r="AA21" s="127">
        <v>0</v>
      </c>
      <c r="AB21" s="129">
        <v>0</v>
      </c>
      <c r="AC21" s="130">
        <v>0</v>
      </c>
      <c r="AD21" s="130">
        <v>0</v>
      </c>
      <c r="AE21" s="130">
        <v>0</v>
      </c>
      <c r="AF21" s="130">
        <v>0</v>
      </c>
      <c r="AG21" s="130">
        <v>0</v>
      </c>
      <c r="AH21" s="130">
        <v>0</v>
      </c>
      <c r="AI21" s="130">
        <v>0</v>
      </c>
      <c r="AJ21" s="130">
        <v>0</v>
      </c>
      <c r="AK21" s="130">
        <v>0</v>
      </c>
      <c r="AL21" s="127">
        <v>0</v>
      </c>
      <c r="AM21" s="127">
        <v>0</v>
      </c>
      <c r="AN21" s="127">
        <v>0</v>
      </c>
      <c r="AO21" s="127">
        <v>0</v>
      </c>
      <c r="AP21" s="130">
        <v>0</v>
      </c>
      <c r="AQ21" s="130">
        <v>0</v>
      </c>
      <c r="AR21" s="130">
        <v>0</v>
      </c>
      <c r="AS21" s="127">
        <v>0</v>
      </c>
      <c r="AT21" s="127">
        <v>0</v>
      </c>
      <c r="AU21" s="127">
        <v>0</v>
      </c>
      <c r="AV21" s="127">
        <v>0</v>
      </c>
      <c r="AW21" s="127">
        <v>0</v>
      </c>
      <c r="AX21" s="127">
        <v>0</v>
      </c>
      <c r="AY21" s="127">
        <v>0</v>
      </c>
      <c r="AZ21" s="127">
        <v>0</v>
      </c>
      <c r="BA21" s="127">
        <v>0</v>
      </c>
      <c r="BB21" s="127">
        <v>0</v>
      </c>
      <c r="BC21" s="127">
        <v>0</v>
      </c>
      <c r="BD21" s="127">
        <v>0</v>
      </c>
      <c r="BE21" s="129">
        <v>0</v>
      </c>
      <c r="BF21" s="120">
        <v>0</v>
      </c>
      <c r="BG21" s="128">
        <v>2.5685399999999996</v>
      </c>
      <c r="BH21" s="41">
        <v>2.5685399999999996</v>
      </c>
      <c r="BI21" s="41">
        <v>0</v>
      </c>
      <c r="BJ21" s="42">
        <v>0</v>
      </c>
      <c r="BK21" s="24"/>
    </row>
    <row r="22" spans="1:63" ht="20.100000000000001" customHeight="1">
      <c r="A22" s="49" t="e">
        <v>#REF!</v>
      </c>
      <c r="B22" s="50" t="s">
        <v>64</v>
      </c>
      <c r="C22" s="49" t="s">
        <v>65</v>
      </c>
      <c r="D22" s="94" t="s">
        <v>436</v>
      </c>
      <c r="E22" s="34">
        <v>0</v>
      </c>
      <c r="F22" s="127">
        <v>0</v>
      </c>
      <c r="G22" s="128">
        <v>0</v>
      </c>
      <c r="H22" s="127">
        <v>0</v>
      </c>
      <c r="I22" s="127">
        <v>0</v>
      </c>
      <c r="J22" s="127">
        <v>0</v>
      </c>
      <c r="K22" s="127">
        <v>0</v>
      </c>
      <c r="L22" s="127">
        <v>0</v>
      </c>
      <c r="M22" s="127">
        <v>0</v>
      </c>
      <c r="N22" s="127">
        <v>0</v>
      </c>
      <c r="O22" s="127">
        <v>0</v>
      </c>
      <c r="P22" s="127">
        <v>0</v>
      </c>
      <c r="Q22" s="127">
        <v>0</v>
      </c>
      <c r="R22" s="127">
        <v>0</v>
      </c>
      <c r="S22" s="128">
        <v>0</v>
      </c>
      <c r="T22" s="127">
        <v>0</v>
      </c>
      <c r="U22" s="127">
        <v>0</v>
      </c>
      <c r="V22" s="127">
        <v>0</v>
      </c>
      <c r="W22" s="127">
        <v>0</v>
      </c>
      <c r="X22" s="127">
        <v>0</v>
      </c>
      <c r="Y22" s="127">
        <v>0</v>
      </c>
      <c r="Z22" s="127">
        <v>0</v>
      </c>
      <c r="AA22" s="127">
        <v>0</v>
      </c>
      <c r="AB22" s="129">
        <v>0</v>
      </c>
      <c r="AC22" s="130">
        <v>0</v>
      </c>
      <c r="AD22" s="130">
        <v>0</v>
      </c>
      <c r="AE22" s="130">
        <v>0</v>
      </c>
      <c r="AF22" s="130">
        <v>0</v>
      </c>
      <c r="AG22" s="130">
        <v>0</v>
      </c>
      <c r="AH22" s="130">
        <v>0</v>
      </c>
      <c r="AI22" s="130">
        <v>0</v>
      </c>
      <c r="AJ22" s="130">
        <v>0</v>
      </c>
      <c r="AK22" s="130">
        <v>0</v>
      </c>
      <c r="AL22" s="127">
        <v>0</v>
      </c>
      <c r="AM22" s="127">
        <v>0</v>
      </c>
      <c r="AN22" s="127">
        <v>0</v>
      </c>
      <c r="AO22" s="127">
        <v>0</v>
      </c>
      <c r="AP22" s="130">
        <v>0</v>
      </c>
      <c r="AQ22" s="130">
        <v>0</v>
      </c>
      <c r="AR22" s="130">
        <v>0</v>
      </c>
      <c r="AS22" s="127">
        <v>0</v>
      </c>
      <c r="AT22" s="127">
        <v>0</v>
      </c>
      <c r="AU22" s="127">
        <v>0</v>
      </c>
      <c r="AV22" s="127">
        <v>0</v>
      </c>
      <c r="AW22" s="127">
        <v>0</v>
      </c>
      <c r="AX22" s="127">
        <v>0</v>
      </c>
      <c r="AY22" s="127">
        <v>0</v>
      </c>
      <c r="AZ22" s="127">
        <v>0</v>
      </c>
      <c r="BA22" s="127">
        <v>0</v>
      </c>
      <c r="BB22" s="127">
        <v>0</v>
      </c>
      <c r="BC22" s="127">
        <v>0</v>
      </c>
      <c r="BD22" s="127">
        <v>0</v>
      </c>
      <c r="BE22" s="129">
        <v>0</v>
      </c>
      <c r="BF22" s="35">
        <v>0</v>
      </c>
      <c r="BG22" s="128">
        <v>0</v>
      </c>
      <c r="BH22" s="41">
        <v>0</v>
      </c>
      <c r="BI22" s="41">
        <v>0</v>
      </c>
      <c r="BJ22" s="42">
        <v>0</v>
      </c>
      <c r="BK22" s="24"/>
    </row>
    <row r="23" spans="1:63" ht="20.100000000000001" customHeight="1">
      <c r="A23" s="49" t="e">
        <v>#REF!</v>
      </c>
      <c r="B23" s="50" t="s">
        <v>68</v>
      </c>
      <c r="C23" s="49" t="s">
        <v>69</v>
      </c>
      <c r="D23" s="94" t="s">
        <v>437</v>
      </c>
      <c r="E23" s="34">
        <v>20.872859999999999</v>
      </c>
      <c r="F23" s="127">
        <v>0</v>
      </c>
      <c r="G23" s="128">
        <v>0</v>
      </c>
      <c r="H23" s="127">
        <v>0</v>
      </c>
      <c r="I23" s="127">
        <v>0</v>
      </c>
      <c r="J23" s="127">
        <v>0</v>
      </c>
      <c r="K23" s="127">
        <v>0</v>
      </c>
      <c r="L23" s="127">
        <v>0</v>
      </c>
      <c r="M23" s="127">
        <v>0</v>
      </c>
      <c r="N23" s="127">
        <v>0</v>
      </c>
      <c r="O23" s="127">
        <v>0</v>
      </c>
      <c r="P23" s="127">
        <v>0</v>
      </c>
      <c r="Q23" s="127">
        <v>0</v>
      </c>
      <c r="R23" s="127">
        <v>0</v>
      </c>
      <c r="S23" s="128">
        <v>0</v>
      </c>
      <c r="T23" s="127">
        <v>0</v>
      </c>
      <c r="U23" s="127">
        <v>0</v>
      </c>
      <c r="V23" s="127">
        <v>0</v>
      </c>
      <c r="W23" s="127">
        <v>0</v>
      </c>
      <c r="X23" s="127">
        <v>0</v>
      </c>
      <c r="Y23" s="127">
        <v>0</v>
      </c>
      <c r="Z23" s="127">
        <v>0</v>
      </c>
      <c r="AA23" s="127">
        <v>0</v>
      </c>
      <c r="AB23" s="129">
        <v>0</v>
      </c>
      <c r="AC23" s="130">
        <v>0</v>
      </c>
      <c r="AD23" s="130">
        <v>0</v>
      </c>
      <c r="AE23" s="130">
        <v>0</v>
      </c>
      <c r="AF23" s="130">
        <v>0</v>
      </c>
      <c r="AG23" s="130">
        <v>0</v>
      </c>
      <c r="AH23" s="130">
        <v>0</v>
      </c>
      <c r="AI23" s="130">
        <v>0</v>
      </c>
      <c r="AJ23" s="130">
        <v>0</v>
      </c>
      <c r="AK23" s="130">
        <v>0</v>
      </c>
      <c r="AL23" s="127">
        <v>0</v>
      </c>
      <c r="AM23" s="127">
        <v>0</v>
      </c>
      <c r="AN23" s="127">
        <v>0</v>
      </c>
      <c r="AO23" s="127">
        <v>0</v>
      </c>
      <c r="AP23" s="130">
        <v>0</v>
      </c>
      <c r="AQ23" s="130">
        <v>0</v>
      </c>
      <c r="AR23" s="130">
        <v>0</v>
      </c>
      <c r="AS23" s="127">
        <v>0</v>
      </c>
      <c r="AT23" s="127">
        <v>0</v>
      </c>
      <c r="AU23" s="127">
        <v>0</v>
      </c>
      <c r="AV23" s="127">
        <v>0</v>
      </c>
      <c r="AW23" s="127">
        <v>0</v>
      </c>
      <c r="AX23" s="127">
        <v>0</v>
      </c>
      <c r="AY23" s="127">
        <v>0</v>
      </c>
      <c r="AZ23" s="127">
        <v>0</v>
      </c>
      <c r="BA23" s="127">
        <v>0</v>
      </c>
      <c r="BB23" s="127">
        <v>0</v>
      </c>
      <c r="BC23" s="127">
        <v>0</v>
      </c>
      <c r="BD23" s="127">
        <v>0</v>
      </c>
      <c r="BE23" s="129">
        <v>0</v>
      </c>
      <c r="BF23" s="35">
        <v>0</v>
      </c>
      <c r="BG23" s="128">
        <v>20.872859999999999</v>
      </c>
      <c r="BH23" s="41">
        <v>20.872859999999999</v>
      </c>
      <c r="BI23" s="41">
        <v>0</v>
      </c>
      <c r="BJ23" s="42">
        <v>0</v>
      </c>
      <c r="BK23" s="24"/>
    </row>
    <row r="24" spans="1:63" ht="20.100000000000001" customHeight="1">
      <c r="A24" s="49" t="e">
        <v>#REF!</v>
      </c>
      <c r="B24" s="50" t="s">
        <v>71</v>
      </c>
      <c r="C24" s="49" t="s">
        <v>72</v>
      </c>
      <c r="D24" s="94" t="s">
        <v>438</v>
      </c>
      <c r="E24" s="34">
        <v>34.098520000000008</v>
      </c>
      <c r="F24" s="127">
        <v>10.894499999999999</v>
      </c>
      <c r="G24" s="128">
        <v>10.734499999999999</v>
      </c>
      <c r="H24" s="127">
        <v>7.3499999999999988</v>
      </c>
      <c r="I24" s="127">
        <v>7.3499999999999988</v>
      </c>
      <c r="J24" s="127">
        <v>0</v>
      </c>
      <c r="K24" s="127">
        <v>0.2</v>
      </c>
      <c r="L24" s="127">
        <v>0.77449999999999997</v>
      </c>
      <c r="M24" s="127">
        <v>0</v>
      </c>
      <c r="N24" s="127">
        <v>0</v>
      </c>
      <c r="O24" s="127">
        <v>0</v>
      </c>
      <c r="P24" s="127">
        <v>2.41</v>
      </c>
      <c r="Q24" s="127">
        <v>0</v>
      </c>
      <c r="R24" s="127">
        <v>0</v>
      </c>
      <c r="S24" s="128">
        <v>0.16</v>
      </c>
      <c r="T24" s="127">
        <v>0</v>
      </c>
      <c r="U24" s="127">
        <v>0</v>
      </c>
      <c r="V24" s="127">
        <v>0</v>
      </c>
      <c r="W24" s="127">
        <v>0</v>
      </c>
      <c r="X24" s="127">
        <v>0</v>
      </c>
      <c r="Y24" s="127">
        <v>0</v>
      </c>
      <c r="Z24" s="127">
        <v>0</v>
      </c>
      <c r="AA24" s="127">
        <v>0</v>
      </c>
      <c r="AB24" s="129">
        <v>0</v>
      </c>
      <c r="AC24" s="130">
        <v>0</v>
      </c>
      <c r="AD24" s="130">
        <v>0</v>
      </c>
      <c r="AE24" s="130">
        <v>0</v>
      </c>
      <c r="AF24" s="130">
        <v>0</v>
      </c>
      <c r="AG24" s="130">
        <v>0</v>
      </c>
      <c r="AH24" s="130">
        <v>0</v>
      </c>
      <c r="AI24" s="130">
        <v>0</v>
      </c>
      <c r="AJ24" s="130">
        <v>0</v>
      </c>
      <c r="AK24" s="130">
        <v>0</v>
      </c>
      <c r="AL24" s="127">
        <v>0</v>
      </c>
      <c r="AM24" s="127">
        <v>0</v>
      </c>
      <c r="AN24" s="127">
        <v>0</v>
      </c>
      <c r="AO24" s="127">
        <v>0</v>
      </c>
      <c r="AP24" s="130">
        <v>0</v>
      </c>
      <c r="AQ24" s="130">
        <v>0</v>
      </c>
      <c r="AR24" s="130">
        <v>0</v>
      </c>
      <c r="AS24" s="127">
        <v>0</v>
      </c>
      <c r="AT24" s="127">
        <v>0</v>
      </c>
      <c r="AU24" s="127">
        <v>0</v>
      </c>
      <c r="AV24" s="127">
        <v>0.16</v>
      </c>
      <c r="AW24" s="127">
        <v>0</v>
      </c>
      <c r="AX24" s="127">
        <v>0</v>
      </c>
      <c r="AY24" s="127">
        <v>0</v>
      </c>
      <c r="AZ24" s="127">
        <v>0</v>
      </c>
      <c r="BA24" s="127">
        <v>0</v>
      </c>
      <c r="BB24" s="127">
        <v>0</v>
      </c>
      <c r="BC24" s="127">
        <v>0</v>
      </c>
      <c r="BD24" s="127">
        <v>0</v>
      </c>
      <c r="BE24" s="129">
        <v>0</v>
      </c>
      <c r="BF24" s="120">
        <v>10.894499999999999</v>
      </c>
      <c r="BG24" s="128">
        <v>44.993020000000008</v>
      </c>
      <c r="BH24" s="54">
        <v>34.098520000000008</v>
      </c>
      <c r="BI24" s="54">
        <v>10.894499999999999</v>
      </c>
      <c r="BJ24" s="42">
        <v>0</v>
      </c>
      <c r="BK24" s="24"/>
    </row>
    <row r="25" spans="1:63" ht="20.100000000000001" customHeight="1">
      <c r="A25" s="59" t="e">
        <v>#REF!</v>
      </c>
      <c r="B25" s="50" t="s">
        <v>74</v>
      </c>
      <c r="C25" s="49" t="s">
        <v>75</v>
      </c>
      <c r="D25" s="94" t="s">
        <v>439</v>
      </c>
      <c r="E25" s="34">
        <v>94.295400000000001</v>
      </c>
      <c r="F25" s="127">
        <v>12.4</v>
      </c>
      <c r="G25" s="128">
        <v>11.9</v>
      </c>
      <c r="H25" s="127">
        <v>3.98</v>
      </c>
      <c r="I25" s="127">
        <v>3.88</v>
      </c>
      <c r="J25" s="127">
        <v>0.1</v>
      </c>
      <c r="K25" s="127">
        <v>0</v>
      </c>
      <c r="L25" s="127">
        <v>0.15</v>
      </c>
      <c r="M25" s="127">
        <v>0</v>
      </c>
      <c r="N25" s="127">
        <v>0</v>
      </c>
      <c r="O25" s="127">
        <v>0</v>
      </c>
      <c r="P25" s="127">
        <v>7.77</v>
      </c>
      <c r="Q25" s="127">
        <v>0</v>
      </c>
      <c r="R25" s="127">
        <v>0</v>
      </c>
      <c r="S25" s="128">
        <v>0.5</v>
      </c>
      <c r="T25" s="127">
        <v>0</v>
      </c>
      <c r="U25" s="127">
        <v>0</v>
      </c>
      <c r="V25" s="127">
        <v>0</v>
      </c>
      <c r="W25" s="127">
        <v>0</v>
      </c>
      <c r="X25" s="127">
        <v>0</v>
      </c>
      <c r="Y25" s="127">
        <v>0</v>
      </c>
      <c r="Z25" s="127">
        <v>0</v>
      </c>
      <c r="AA25" s="127">
        <v>0</v>
      </c>
      <c r="AB25" s="129">
        <v>0</v>
      </c>
      <c r="AC25" s="130">
        <v>0</v>
      </c>
      <c r="AD25" s="130">
        <v>0</v>
      </c>
      <c r="AE25" s="130">
        <v>0</v>
      </c>
      <c r="AF25" s="130">
        <v>0</v>
      </c>
      <c r="AG25" s="130">
        <v>0</v>
      </c>
      <c r="AH25" s="130">
        <v>0</v>
      </c>
      <c r="AI25" s="130">
        <v>0</v>
      </c>
      <c r="AJ25" s="130">
        <v>0</v>
      </c>
      <c r="AK25" s="130">
        <v>0</v>
      </c>
      <c r="AL25" s="127">
        <v>0</v>
      </c>
      <c r="AM25" s="127">
        <v>0</v>
      </c>
      <c r="AN25" s="127">
        <v>0</v>
      </c>
      <c r="AO25" s="127">
        <v>0</v>
      </c>
      <c r="AP25" s="130">
        <v>0</v>
      </c>
      <c r="AQ25" s="130">
        <v>0</v>
      </c>
      <c r="AR25" s="130">
        <v>0</v>
      </c>
      <c r="AS25" s="127">
        <v>0</v>
      </c>
      <c r="AT25" s="127">
        <v>0</v>
      </c>
      <c r="AU25" s="127">
        <v>0</v>
      </c>
      <c r="AV25" s="127">
        <v>0.01</v>
      </c>
      <c r="AW25" s="127">
        <v>0</v>
      </c>
      <c r="AX25" s="127">
        <v>0</v>
      </c>
      <c r="AY25" s="127">
        <v>0</v>
      </c>
      <c r="AZ25" s="127">
        <v>0</v>
      </c>
      <c r="BA25" s="127">
        <v>0</v>
      </c>
      <c r="BB25" s="127">
        <v>0.49</v>
      </c>
      <c r="BC25" s="127">
        <v>0</v>
      </c>
      <c r="BD25" s="127">
        <v>0</v>
      </c>
      <c r="BE25" s="129">
        <v>0</v>
      </c>
      <c r="BF25" s="120">
        <v>12.4</v>
      </c>
      <c r="BG25" s="128">
        <v>106.69540000000001</v>
      </c>
      <c r="BH25" s="41">
        <v>94.295400000000001</v>
      </c>
      <c r="BI25" s="41">
        <v>12.4</v>
      </c>
      <c r="BJ25" s="42">
        <v>0</v>
      </c>
      <c r="BK25" s="24"/>
    </row>
    <row r="26" spans="1:63" ht="20.100000000000001" customHeight="1">
      <c r="A26" s="49" t="e">
        <v>#REF!</v>
      </c>
      <c r="B26" s="50" t="s">
        <v>77</v>
      </c>
      <c r="C26" s="49" t="s">
        <v>78</v>
      </c>
      <c r="D26" s="94" t="s">
        <v>440</v>
      </c>
      <c r="E26" s="283">
        <v>0</v>
      </c>
      <c r="F26" s="127">
        <v>0</v>
      </c>
      <c r="G26" s="128">
        <v>0</v>
      </c>
      <c r="H26" s="127">
        <v>0</v>
      </c>
      <c r="I26" s="127">
        <v>0</v>
      </c>
      <c r="J26" s="127">
        <v>0</v>
      </c>
      <c r="K26" s="127">
        <v>0</v>
      </c>
      <c r="L26" s="127">
        <v>0</v>
      </c>
      <c r="M26" s="127">
        <v>0</v>
      </c>
      <c r="N26" s="127">
        <v>0</v>
      </c>
      <c r="O26" s="127">
        <v>0</v>
      </c>
      <c r="P26" s="127">
        <v>0</v>
      </c>
      <c r="Q26" s="127">
        <v>0</v>
      </c>
      <c r="R26" s="127">
        <v>0</v>
      </c>
      <c r="S26" s="128">
        <v>0</v>
      </c>
      <c r="T26" s="127">
        <v>0</v>
      </c>
      <c r="U26" s="127">
        <v>0</v>
      </c>
      <c r="V26" s="127">
        <v>0</v>
      </c>
      <c r="W26" s="127">
        <v>0</v>
      </c>
      <c r="X26" s="127">
        <v>0</v>
      </c>
      <c r="Y26" s="127">
        <v>0</v>
      </c>
      <c r="Z26" s="127">
        <v>0</v>
      </c>
      <c r="AA26" s="127">
        <v>0</v>
      </c>
      <c r="AB26" s="129">
        <v>0</v>
      </c>
      <c r="AC26" s="130">
        <v>0</v>
      </c>
      <c r="AD26" s="130">
        <v>0</v>
      </c>
      <c r="AE26" s="130">
        <v>0</v>
      </c>
      <c r="AF26" s="130">
        <v>0</v>
      </c>
      <c r="AG26" s="130">
        <v>0</v>
      </c>
      <c r="AH26" s="130">
        <v>0</v>
      </c>
      <c r="AI26" s="130">
        <v>0</v>
      </c>
      <c r="AJ26" s="130">
        <v>0</v>
      </c>
      <c r="AK26" s="130">
        <v>0</v>
      </c>
      <c r="AL26" s="127">
        <v>0</v>
      </c>
      <c r="AM26" s="127">
        <v>0</v>
      </c>
      <c r="AN26" s="127">
        <v>0</v>
      </c>
      <c r="AO26" s="127">
        <v>0</v>
      </c>
      <c r="AP26" s="130">
        <v>0</v>
      </c>
      <c r="AQ26" s="130">
        <v>0</v>
      </c>
      <c r="AR26" s="130">
        <v>0</v>
      </c>
      <c r="AS26" s="127">
        <v>0</v>
      </c>
      <c r="AT26" s="127">
        <v>0</v>
      </c>
      <c r="AU26" s="127">
        <v>0</v>
      </c>
      <c r="AV26" s="127">
        <v>0</v>
      </c>
      <c r="AW26" s="127">
        <v>0</v>
      </c>
      <c r="AX26" s="127">
        <v>0</v>
      </c>
      <c r="AY26" s="127">
        <v>0</v>
      </c>
      <c r="AZ26" s="127">
        <v>0</v>
      </c>
      <c r="BA26" s="127">
        <v>0</v>
      </c>
      <c r="BB26" s="127">
        <v>0</v>
      </c>
      <c r="BC26" s="127">
        <v>0</v>
      </c>
      <c r="BD26" s="127">
        <v>0</v>
      </c>
      <c r="BE26" s="129">
        <v>0</v>
      </c>
      <c r="BF26" s="35">
        <v>0</v>
      </c>
      <c r="BG26" s="128">
        <v>0</v>
      </c>
      <c r="BH26" s="41">
        <v>0</v>
      </c>
      <c r="BI26" s="41">
        <v>0</v>
      </c>
      <c r="BJ26" s="42">
        <v>0</v>
      </c>
      <c r="BK26" s="24"/>
    </row>
    <row r="27" spans="1:63" s="272" customFormat="1" ht="24" customHeight="1">
      <c r="A27" s="49" t="e">
        <v>#REF!</v>
      </c>
      <c r="B27" s="267" t="s">
        <v>122</v>
      </c>
      <c r="C27" s="266" t="s">
        <v>123</v>
      </c>
      <c r="D27" s="266" t="s">
        <v>441</v>
      </c>
      <c r="E27" s="34">
        <v>0</v>
      </c>
      <c r="F27" s="268">
        <v>4.5599999999999996</v>
      </c>
      <c r="G27" s="268">
        <v>4.5599999999999996</v>
      </c>
      <c r="H27" s="268">
        <v>0</v>
      </c>
      <c r="I27" s="268">
        <v>0</v>
      </c>
      <c r="J27" s="268">
        <v>0</v>
      </c>
      <c r="K27" s="268">
        <v>0</v>
      </c>
      <c r="L27" s="268">
        <v>0</v>
      </c>
      <c r="M27" s="268">
        <v>0</v>
      </c>
      <c r="N27" s="268">
        <v>0</v>
      </c>
      <c r="O27" s="268">
        <v>0</v>
      </c>
      <c r="P27" s="268">
        <v>4.5599999999999996</v>
      </c>
      <c r="Q27" s="268">
        <v>0</v>
      </c>
      <c r="R27" s="268">
        <v>0</v>
      </c>
      <c r="S27" s="268">
        <v>0</v>
      </c>
      <c r="T27" s="268">
        <v>0</v>
      </c>
      <c r="U27" s="268">
        <v>0</v>
      </c>
      <c r="V27" s="268">
        <v>0</v>
      </c>
      <c r="W27" s="268">
        <v>0</v>
      </c>
      <c r="X27" s="268">
        <v>0</v>
      </c>
      <c r="Y27" s="268">
        <v>0</v>
      </c>
      <c r="Z27" s="268">
        <v>0</v>
      </c>
      <c r="AA27" s="268">
        <v>0</v>
      </c>
      <c r="AB27" s="268">
        <v>0</v>
      </c>
      <c r="AC27" s="268">
        <v>0</v>
      </c>
      <c r="AD27" s="268">
        <v>0</v>
      </c>
      <c r="AE27" s="268">
        <v>0</v>
      </c>
      <c r="AF27" s="268">
        <v>0</v>
      </c>
      <c r="AG27" s="268">
        <v>0</v>
      </c>
      <c r="AH27" s="268">
        <v>0</v>
      </c>
      <c r="AI27" s="268">
        <v>0</v>
      </c>
      <c r="AJ27" s="268">
        <v>0</v>
      </c>
      <c r="AK27" s="268">
        <v>0</v>
      </c>
      <c r="AL27" s="268">
        <v>0</v>
      </c>
      <c r="AM27" s="268">
        <v>0</v>
      </c>
      <c r="AN27" s="268">
        <v>0</v>
      </c>
      <c r="AO27" s="268">
        <v>0</v>
      </c>
      <c r="AP27" s="268">
        <v>0</v>
      </c>
      <c r="AQ27" s="268">
        <v>0</v>
      </c>
      <c r="AR27" s="268">
        <v>0</v>
      </c>
      <c r="AS27" s="268">
        <v>0</v>
      </c>
      <c r="AT27" s="268">
        <v>0</v>
      </c>
      <c r="AU27" s="268">
        <v>0</v>
      </c>
      <c r="AV27" s="268">
        <v>0</v>
      </c>
      <c r="AW27" s="268">
        <v>0</v>
      </c>
      <c r="AX27" s="268">
        <v>0</v>
      </c>
      <c r="AY27" s="268">
        <v>0</v>
      </c>
      <c r="AZ27" s="268">
        <v>0</v>
      </c>
      <c r="BA27" s="268">
        <v>0</v>
      </c>
      <c r="BB27" s="268">
        <v>0</v>
      </c>
      <c r="BC27" s="268">
        <v>0</v>
      </c>
      <c r="BD27" s="268">
        <v>0</v>
      </c>
      <c r="BE27" s="268">
        <v>0</v>
      </c>
      <c r="BF27" s="269">
        <v>4.5599999999999996</v>
      </c>
      <c r="BG27" s="268">
        <v>4.5599999999999996</v>
      </c>
      <c r="BH27" s="270">
        <v>0</v>
      </c>
      <c r="BI27" s="270">
        <v>4.5599999999999996</v>
      </c>
      <c r="BJ27" s="270">
        <v>0</v>
      </c>
      <c r="BK27" s="271"/>
    </row>
    <row r="28" spans="1:63" ht="33" customHeight="1">
      <c r="A28" s="49" t="e">
        <v>#REF!</v>
      </c>
      <c r="B28" s="50" t="s">
        <v>80</v>
      </c>
      <c r="C28" s="49" t="s">
        <v>81</v>
      </c>
      <c r="D28" s="94" t="s">
        <v>442</v>
      </c>
      <c r="E28" s="35">
        <v>2338.4860100000001</v>
      </c>
      <c r="F28" s="127">
        <v>29.961300000000005</v>
      </c>
      <c r="G28" s="128">
        <v>25.261300000000002</v>
      </c>
      <c r="H28" s="129">
        <v>20.420000000000002</v>
      </c>
      <c r="I28" s="129">
        <v>20.420000000000002</v>
      </c>
      <c r="J28" s="129">
        <v>0</v>
      </c>
      <c r="K28" s="129">
        <v>0</v>
      </c>
      <c r="L28" s="129">
        <v>4.7912999999999997</v>
      </c>
      <c r="M28" s="129">
        <v>0</v>
      </c>
      <c r="N28" s="129">
        <v>0</v>
      </c>
      <c r="O28" s="129">
        <v>0</v>
      </c>
      <c r="P28" s="129">
        <v>0.05</v>
      </c>
      <c r="Q28" s="129">
        <v>0</v>
      </c>
      <c r="R28" s="129">
        <v>0</v>
      </c>
      <c r="S28" s="129">
        <v>4.7000000000000011</v>
      </c>
      <c r="T28" s="129">
        <v>0</v>
      </c>
      <c r="U28" s="129">
        <v>0</v>
      </c>
      <c r="V28" s="129">
        <v>0</v>
      </c>
      <c r="W28" s="129">
        <v>0</v>
      </c>
      <c r="X28" s="129">
        <v>0</v>
      </c>
      <c r="Y28" s="129">
        <v>0</v>
      </c>
      <c r="Z28" s="129">
        <v>0</v>
      </c>
      <c r="AA28" s="129">
        <v>0</v>
      </c>
      <c r="AB28" s="129">
        <v>0</v>
      </c>
      <c r="AC28" s="132">
        <v>0</v>
      </c>
      <c r="AD28" s="132">
        <v>0</v>
      </c>
      <c r="AE28" s="132">
        <v>0</v>
      </c>
      <c r="AF28" s="132">
        <v>0</v>
      </c>
      <c r="AG28" s="132">
        <v>0</v>
      </c>
      <c r="AH28" s="132">
        <v>0</v>
      </c>
      <c r="AI28" s="132">
        <v>0</v>
      </c>
      <c r="AJ28" s="132">
        <v>0</v>
      </c>
      <c r="AK28" s="132">
        <v>0</v>
      </c>
      <c r="AL28" s="129">
        <v>0</v>
      </c>
      <c r="AM28" s="129">
        <v>0</v>
      </c>
      <c r="AN28" s="129">
        <v>0</v>
      </c>
      <c r="AO28" s="129">
        <v>0</v>
      </c>
      <c r="AP28" s="132">
        <v>0</v>
      </c>
      <c r="AQ28" s="132">
        <v>0</v>
      </c>
      <c r="AR28" s="132">
        <v>0</v>
      </c>
      <c r="AS28" s="129">
        <v>0</v>
      </c>
      <c r="AT28" s="129">
        <v>0</v>
      </c>
      <c r="AU28" s="129">
        <v>0</v>
      </c>
      <c r="AV28" s="129">
        <v>2.1</v>
      </c>
      <c r="AW28" s="129">
        <v>2.6</v>
      </c>
      <c r="AX28" s="129">
        <v>0</v>
      </c>
      <c r="AY28" s="129">
        <v>0</v>
      </c>
      <c r="AZ28" s="129">
        <v>0</v>
      </c>
      <c r="BA28" s="129">
        <v>0</v>
      </c>
      <c r="BB28" s="129">
        <v>0</v>
      </c>
      <c r="BC28" s="129">
        <v>0</v>
      </c>
      <c r="BD28" s="129">
        <v>0</v>
      </c>
      <c r="BE28" s="129">
        <v>0</v>
      </c>
      <c r="BF28" s="121">
        <v>29.961300000000005</v>
      </c>
      <c r="BG28" s="128">
        <v>2368.4473100000005</v>
      </c>
      <c r="BH28" s="41">
        <v>2338.4860100000001</v>
      </c>
      <c r="BI28" s="41">
        <v>29.961300000000005</v>
      </c>
      <c r="BJ28" s="41">
        <v>0</v>
      </c>
      <c r="BK28" s="24"/>
    </row>
    <row r="29" spans="1:63" s="31" customFormat="1" ht="20.100000000000001" customHeight="1">
      <c r="A29" s="282" t="e">
        <v>#REF!</v>
      </c>
      <c r="B29" s="57" t="s">
        <v>262</v>
      </c>
      <c r="C29" s="58" t="s">
        <v>88</v>
      </c>
      <c r="D29" s="97" t="s">
        <v>443</v>
      </c>
      <c r="E29" s="38">
        <v>819.88206000000002</v>
      </c>
      <c r="F29" s="130">
        <v>24.661300000000004</v>
      </c>
      <c r="G29" s="133">
        <v>20.351300000000002</v>
      </c>
      <c r="H29" s="130">
        <v>15.720000000000002</v>
      </c>
      <c r="I29" s="130">
        <v>15.720000000000002</v>
      </c>
      <c r="J29" s="130">
        <v>0</v>
      </c>
      <c r="K29" s="130">
        <v>0</v>
      </c>
      <c r="L29" s="130">
        <v>4.5812999999999997</v>
      </c>
      <c r="M29" s="130">
        <v>0</v>
      </c>
      <c r="N29" s="130">
        <v>0</v>
      </c>
      <c r="O29" s="130">
        <v>0</v>
      </c>
      <c r="P29" s="130">
        <v>0.05</v>
      </c>
      <c r="Q29" s="130">
        <v>0</v>
      </c>
      <c r="R29" s="130">
        <v>0</v>
      </c>
      <c r="S29" s="133">
        <v>4.3100000000000005</v>
      </c>
      <c r="T29" s="130">
        <v>0</v>
      </c>
      <c r="U29" s="130">
        <v>0</v>
      </c>
      <c r="V29" s="130">
        <v>0</v>
      </c>
      <c r="W29" s="130">
        <v>0</v>
      </c>
      <c r="X29" s="130">
        <v>0</v>
      </c>
      <c r="Y29" s="130">
        <v>0</v>
      </c>
      <c r="Z29" s="130">
        <v>0</v>
      </c>
      <c r="AA29" s="130">
        <v>0</v>
      </c>
      <c r="AB29" s="132">
        <v>0</v>
      </c>
      <c r="AC29" s="130">
        <v>0</v>
      </c>
      <c r="AD29" s="130">
        <v>0</v>
      </c>
      <c r="AE29" s="130">
        <v>0</v>
      </c>
      <c r="AF29" s="130">
        <v>0</v>
      </c>
      <c r="AG29" s="130">
        <v>0</v>
      </c>
      <c r="AH29" s="130">
        <v>0</v>
      </c>
      <c r="AI29" s="130">
        <v>0</v>
      </c>
      <c r="AJ29" s="130">
        <v>0</v>
      </c>
      <c r="AK29" s="130">
        <v>0</v>
      </c>
      <c r="AL29" s="130">
        <v>0</v>
      </c>
      <c r="AM29" s="130">
        <v>0</v>
      </c>
      <c r="AN29" s="130">
        <v>0</v>
      </c>
      <c r="AO29" s="130">
        <v>0</v>
      </c>
      <c r="AP29" s="130">
        <v>0</v>
      </c>
      <c r="AQ29" s="130">
        <v>0</v>
      </c>
      <c r="AR29" s="130">
        <v>0</v>
      </c>
      <c r="AS29" s="130">
        <v>0</v>
      </c>
      <c r="AT29" s="130">
        <v>0</v>
      </c>
      <c r="AU29" s="130">
        <v>0</v>
      </c>
      <c r="AV29" s="130">
        <v>1.71</v>
      </c>
      <c r="AW29" s="130">
        <v>2.6</v>
      </c>
      <c r="AX29" s="130">
        <v>0</v>
      </c>
      <c r="AY29" s="130">
        <v>0</v>
      </c>
      <c r="AZ29" s="130">
        <v>0</v>
      </c>
      <c r="BA29" s="130">
        <v>0</v>
      </c>
      <c r="BB29" s="130">
        <v>0</v>
      </c>
      <c r="BC29" s="130">
        <v>0</v>
      </c>
      <c r="BD29" s="130">
        <v>0</v>
      </c>
      <c r="BE29" s="132">
        <v>0</v>
      </c>
      <c r="BF29" s="122">
        <v>24.661300000000004</v>
      </c>
      <c r="BG29" s="133">
        <v>844.54336000000001</v>
      </c>
      <c r="BH29" s="48">
        <v>819.88206000000002</v>
      </c>
      <c r="BI29" s="48">
        <v>24.661300000000004</v>
      </c>
      <c r="BJ29" s="42">
        <v>0</v>
      </c>
      <c r="BK29" s="33"/>
    </row>
    <row r="30" spans="1:63" s="31" customFormat="1" ht="20.100000000000001" customHeight="1">
      <c r="A30" s="282" t="e">
        <v>#REF!</v>
      </c>
      <c r="B30" s="57" t="s">
        <v>263</v>
      </c>
      <c r="C30" s="58" t="s">
        <v>89</v>
      </c>
      <c r="D30" s="97" t="s">
        <v>444</v>
      </c>
      <c r="E30" s="38">
        <v>1398.8882100000001</v>
      </c>
      <c r="F30" s="130">
        <v>0.24000000000000002</v>
      </c>
      <c r="G30" s="133">
        <v>0.24000000000000002</v>
      </c>
      <c r="H30" s="130">
        <v>0.2</v>
      </c>
      <c r="I30" s="130">
        <v>0.2</v>
      </c>
      <c r="J30" s="130">
        <v>0</v>
      </c>
      <c r="K30" s="130">
        <v>0</v>
      </c>
      <c r="L30" s="130">
        <v>0.04</v>
      </c>
      <c r="M30" s="130">
        <v>0</v>
      </c>
      <c r="N30" s="130">
        <v>0</v>
      </c>
      <c r="O30" s="130">
        <v>0</v>
      </c>
      <c r="P30" s="130">
        <v>0</v>
      </c>
      <c r="Q30" s="130">
        <v>0</v>
      </c>
      <c r="R30" s="130">
        <v>0</v>
      </c>
      <c r="S30" s="133">
        <v>0</v>
      </c>
      <c r="T30" s="130">
        <v>0</v>
      </c>
      <c r="U30" s="130">
        <v>0</v>
      </c>
      <c r="V30" s="130">
        <v>0</v>
      </c>
      <c r="W30" s="130">
        <v>0</v>
      </c>
      <c r="X30" s="130">
        <v>0</v>
      </c>
      <c r="Y30" s="130">
        <v>0</v>
      </c>
      <c r="Z30" s="130">
        <v>0</v>
      </c>
      <c r="AA30" s="130">
        <v>0</v>
      </c>
      <c r="AB30" s="132">
        <v>0</v>
      </c>
      <c r="AC30" s="130">
        <v>0</v>
      </c>
      <c r="AD30" s="130">
        <v>0</v>
      </c>
      <c r="AE30" s="130">
        <v>0</v>
      </c>
      <c r="AF30" s="130">
        <v>0</v>
      </c>
      <c r="AG30" s="130">
        <v>0</v>
      </c>
      <c r="AH30" s="130">
        <v>0</v>
      </c>
      <c r="AI30" s="130">
        <v>0</v>
      </c>
      <c r="AJ30" s="130">
        <v>0</v>
      </c>
      <c r="AK30" s="130">
        <v>0</v>
      </c>
      <c r="AL30" s="130">
        <v>0</v>
      </c>
      <c r="AM30" s="130">
        <v>0</v>
      </c>
      <c r="AN30" s="130">
        <v>0</v>
      </c>
      <c r="AO30" s="130">
        <v>0</v>
      </c>
      <c r="AP30" s="130">
        <v>0</v>
      </c>
      <c r="AQ30" s="130">
        <v>0</v>
      </c>
      <c r="AR30" s="130">
        <v>0</v>
      </c>
      <c r="AS30" s="130">
        <v>0</v>
      </c>
      <c r="AT30" s="130">
        <v>0</v>
      </c>
      <c r="AU30" s="130">
        <v>0</v>
      </c>
      <c r="AV30" s="130">
        <v>0</v>
      </c>
      <c r="AW30" s="130">
        <v>0</v>
      </c>
      <c r="AX30" s="130">
        <v>0</v>
      </c>
      <c r="AY30" s="130">
        <v>0</v>
      </c>
      <c r="AZ30" s="130">
        <v>0</v>
      </c>
      <c r="BA30" s="130">
        <v>0</v>
      </c>
      <c r="BB30" s="130">
        <v>0</v>
      </c>
      <c r="BC30" s="130">
        <v>0</v>
      </c>
      <c r="BD30" s="130">
        <v>0</v>
      </c>
      <c r="BE30" s="132">
        <v>0</v>
      </c>
      <c r="BF30" s="122">
        <v>0.24000000000000002</v>
      </c>
      <c r="BG30" s="133">
        <v>1399.1282100000001</v>
      </c>
      <c r="BH30" s="42">
        <v>1398.8882100000001</v>
      </c>
      <c r="BI30" s="42">
        <v>0.24000000000000002</v>
      </c>
      <c r="BJ30" s="42">
        <v>0</v>
      </c>
      <c r="BK30" s="33"/>
    </row>
    <row r="31" spans="1:63" s="31" customFormat="1" ht="20.100000000000001" customHeight="1">
      <c r="A31" s="282" t="e">
        <v>#REF!</v>
      </c>
      <c r="B31" s="57" t="s">
        <v>264</v>
      </c>
      <c r="C31" s="58" t="s">
        <v>82</v>
      </c>
      <c r="D31" s="97" t="s">
        <v>445</v>
      </c>
      <c r="E31" s="38">
        <v>4.2575500000000002</v>
      </c>
      <c r="F31" s="130">
        <v>0.11</v>
      </c>
      <c r="G31" s="133">
        <v>0</v>
      </c>
      <c r="H31" s="130">
        <v>0</v>
      </c>
      <c r="I31" s="130">
        <v>0</v>
      </c>
      <c r="J31" s="130">
        <v>0</v>
      </c>
      <c r="K31" s="130">
        <v>0</v>
      </c>
      <c r="L31" s="130">
        <v>0</v>
      </c>
      <c r="M31" s="130">
        <v>0</v>
      </c>
      <c r="N31" s="130">
        <v>0</v>
      </c>
      <c r="O31" s="130">
        <v>0</v>
      </c>
      <c r="P31" s="130">
        <v>0</v>
      </c>
      <c r="Q31" s="130">
        <v>0</v>
      </c>
      <c r="R31" s="130">
        <v>0</v>
      </c>
      <c r="S31" s="133">
        <v>0.11</v>
      </c>
      <c r="T31" s="130">
        <v>0</v>
      </c>
      <c r="U31" s="130">
        <v>0</v>
      </c>
      <c r="V31" s="130">
        <v>0</v>
      </c>
      <c r="W31" s="130">
        <v>0</v>
      </c>
      <c r="X31" s="130">
        <v>0</v>
      </c>
      <c r="Y31" s="130">
        <v>0</v>
      </c>
      <c r="Z31" s="130">
        <v>0</v>
      </c>
      <c r="AA31" s="130">
        <v>0</v>
      </c>
      <c r="AB31" s="132">
        <v>0</v>
      </c>
      <c r="AC31" s="130">
        <v>0</v>
      </c>
      <c r="AD31" s="130">
        <v>0</v>
      </c>
      <c r="AE31" s="130">
        <v>0</v>
      </c>
      <c r="AF31" s="130">
        <v>0</v>
      </c>
      <c r="AG31" s="130">
        <v>0</v>
      </c>
      <c r="AH31" s="130">
        <v>0</v>
      </c>
      <c r="AI31" s="130">
        <v>0</v>
      </c>
      <c r="AJ31" s="130">
        <v>0</v>
      </c>
      <c r="AK31" s="130">
        <v>0</v>
      </c>
      <c r="AL31" s="130">
        <v>0</v>
      </c>
      <c r="AM31" s="130">
        <v>0</v>
      </c>
      <c r="AN31" s="130">
        <v>0</v>
      </c>
      <c r="AO31" s="130">
        <v>0</v>
      </c>
      <c r="AP31" s="130">
        <v>0</v>
      </c>
      <c r="AQ31" s="130">
        <v>0</v>
      </c>
      <c r="AR31" s="130">
        <v>0</v>
      </c>
      <c r="AS31" s="130">
        <v>0</v>
      </c>
      <c r="AT31" s="130">
        <v>0</v>
      </c>
      <c r="AU31" s="130">
        <v>0</v>
      </c>
      <c r="AV31" s="130">
        <v>0.11</v>
      </c>
      <c r="AW31" s="130">
        <v>0</v>
      </c>
      <c r="AX31" s="130">
        <v>0</v>
      </c>
      <c r="AY31" s="130">
        <v>0</v>
      </c>
      <c r="AZ31" s="130">
        <v>0</v>
      </c>
      <c r="BA31" s="130">
        <v>0</v>
      </c>
      <c r="BB31" s="130">
        <v>0</v>
      </c>
      <c r="BC31" s="130">
        <v>0</v>
      </c>
      <c r="BD31" s="130">
        <v>0</v>
      </c>
      <c r="BE31" s="132">
        <v>0</v>
      </c>
      <c r="BF31" s="122">
        <v>0.11</v>
      </c>
      <c r="BG31" s="133">
        <v>4.3675500000000005</v>
      </c>
      <c r="BH31" s="42">
        <v>4.2575500000000002</v>
      </c>
      <c r="BI31" s="42">
        <v>0.11</v>
      </c>
      <c r="BJ31" s="42">
        <v>0</v>
      </c>
      <c r="BK31" s="32"/>
    </row>
    <row r="32" spans="1:63" s="31" customFormat="1" ht="20.100000000000001" customHeight="1">
      <c r="A32" s="282" t="e">
        <v>#REF!</v>
      </c>
      <c r="B32" s="57" t="s">
        <v>265</v>
      </c>
      <c r="C32" s="58" t="s">
        <v>83</v>
      </c>
      <c r="D32" s="97" t="s">
        <v>446</v>
      </c>
      <c r="E32" s="38">
        <v>5.9372400000000001</v>
      </c>
      <c r="F32" s="130">
        <v>0</v>
      </c>
      <c r="G32" s="133">
        <v>0</v>
      </c>
      <c r="H32" s="130">
        <v>0</v>
      </c>
      <c r="I32" s="130">
        <v>0</v>
      </c>
      <c r="J32" s="130">
        <v>0</v>
      </c>
      <c r="K32" s="130">
        <v>0</v>
      </c>
      <c r="L32" s="130">
        <v>0</v>
      </c>
      <c r="M32" s="130">
        <v>0</v>
      </c>
      <c r="N32" s="130">
        <v>0</v>
      </c>
      <c r="O32" s="130">
        <v>0</v>
      </c>
      <c r="P32" s="130">
        <v>0</v>
      </c>
      <c r="Q32" s="130">
        <v>0</v>
      </c>
      <c r="R32" s="130">
        <v>0</v>
      </c>
      <c r="S32" s="133">
        <v>0</v>
      </c>
      <c r="T32" s="130">
        <v>0</v>
      </c>
      <c r="U32" s="130">
        <v>0</v>
      </c>
      <c r="V32" s="130">
        <v>0</v>
      </c>
      <c r="W32" s="130">
        <v>0</v>
      </c>
      <c r="X32" s="130">
        <v>0</v>
      </c>
      <c r="Y32" s="130">
        <v>0</v>
      </c>
      <c r="Z32" s="130">
        <v>0</v>
      </c>
      <c r="AA32" s="130">
        <v>0</v>
      </c>
      <c r="AB32" s="132">
        <v>0</v>
      </c>
      <c r="AC32" s="130">
        <v>0</v>
      </c>
      <c r="AD32" s="130">
        <v>0</v>
      </c>
      <c r="AE32" s="130">
        <v>0</v>
      </c>
      <c r="AF32" s="130">
        <v>0</v>
      </c>
      <c r="AG32" s="130">
        <v>0</v>
      </c>
      <c r="AH32" s="130">
        <v>0</v>
      </c>
      <c r="AI32" s="130">
        <v>0</v>
      </c>
      <c r="AJ32" s="130">
        <v>0</v>
      </c>
      <c r="AK32" s="130">
        <v>0</v>
      </c>
      <c r="AL32" s="130">
        <v>0</v>
      </c>
      <c r="AM32" s="130">
        <v>0</v>
      </c>
      <c r="AN32" s="130">
        <v>0</v>
      </c>
      <c r="AO32" s="130">
        <v>0</v>
      </c>
      <c r="AP32" s="130">
        <v>0</v>
      </c>
      <c r="AQ32" s="130">
        <v>0</v>
      </c>
      <c r="AR32" s="130">
        <v>0</v>
      </c>
      <c r="AS32" s="130">
        <v>0</v>
      </c>
      <c r="AT32" s="130">
        <v>0</v>
      </c>
      <c r="AU32" s="130">
        <v>0</v>
      </c>
      <c r="AV32" s="130">
        <v>0</v>
      </c>
      <c r="AW32" s="130">
        <v>0</v>
      </c>
      <c r="AX32" s="130">
        <v>0</v>
      </c>
      <c r="AY32" s="130">
        <v>0</v>
      </c>
      <c r="AZ32" s="130">
        <v>0</v>
      </c>
      <c r="BA32" s="130">
        <v>0</v>
      </c>
      <c r="BB32" s="130">
        <v>0</v>
      </c>
      <c r="BC32" s="130">
        <v>0</v>
      </c>
      <c r="BD32" s="130">
        <v>0</v>
      </c>
      <c r="BE32" s="132">
        <v>0</v>
      </c>
      <c r="BF32" s="122">
        <v>0</v>
      </c>
      <c r="BG32" s="133">
        <v>5.9372400000000001</v>
      </c>
      <c r="BH32" s="48">
        <v>5.9372400000000001</v>
      </c>
      <c r="BI32" s="48">
        <v>0</v>
      </c>
      <c r="BJ32" s="42">
        <v>0</v>
      </c>
      <c r="BK32" s="32"/>
    </row>
    <row r="33" spans="1:63" s="31" customFormat="1" ht="20.100000000000001" customHeight="1">
      <c r="A33" s="282" t="e">
        <v>#REF!</v>
      </c>
      <c r="B33" s="57" t="s">
        <v>266</v>
      </c>
      <c r="C33" s="58" t="s">
        <v>84</v>
      </c>
      <c r="D33" s="97" t="s">
        <v>447</v>
      </c>
      <c r="E33" s="38">
        <v>53.962939999999996</v>
      </c>
      <c r="F33" s="130">
        <v>0.17</v>
      </c>
      <c r="G33" s="133">
        <v>0.17</v>
      </c>
      <c r="H33" s="130">
        <v>0</v>
      </c>
      <c r="I33" s="130">
        <v>0</v>
      </c>
      <c r="J33" s="130">
        <v>0</v>
      </c>
      <c r="K33" s="130">
        <v>0</v>
      </c>
      <c r="L33" s="130">
        <v>0.17</v>
      </c>
      <c r="M33" s="130">
        <v>0</v>
      </c>
      <c r="N33" s="130">
        <v>0</v>
      </c>
      <c r="O33" s="130">
        <v>0</v>
      </c>
      <c r="P33" s="130">
        <v>0</v>
      </c>
      <c r="Q33" s="130">
        <v>0</v>
      </c>
      <c r="R33" s="130">
        <v>0</v>
      </c>
      <c r="S33" s="133">
        <v>0</v>
      </c>
      <c r="T33" s="130">
        <v>0</v>
      </c>
      <c r="U33" s="130">
        <v>0</v>
      </c>
      <c r="V33" s="130">
        <v>0</v>
      </c>
      <c r="W33" s="130">
        <v>0</v>
      </c>
      <c r="X33" s="130">
        <v>0</v>
      </c>
      <c r="Y33" s="130">
        <v>0</v>
      </c>
      <c r="Z33" s="130">
        <v>0</v>
      </c>
      <c r="AA33" s="130">
        <v>0</v>
      </c>
      <c r="AB33" s="132">
        <v>0</v>
      </c>
      <c r="AC33" s="130">
        <v>0</v>
      </c>
      <c r="AD33" s="130">
        <v>0</v>
      </c>
      <c r="AE33" s="130">
        <v>0</v>
      </c>
      <c r="AF33" s="130">
        <v>0</v>
      </c>
      <c r="AG33" s="130">
        <v>0</v>
      </c>
      <c r="AH33" s="130">
        <v>0</v>
      </c>
      <c r="AI33" s="130">
        <v>0</v>
      </c>
      <c r="AJ33" s="130">
        <v>0</v>
      </c>
      <c r="AK33" s="130">
        <v>0</v>
      </c>
      <c r="AL33" s="130">
        <v>0</v>
      </c>
      <c r="AM33" s="130">
        <v>0</v>
      </c>
      <c r="AN33" s="130">
        <v>0</v>
      </c>
      <c r="AO33" s="130">
        <v>0</v>
      </c>
      <c r="AP33" s="130">
        <v>0</v>
      </c>
      <c r="AQ33" s="130">
        <v>0</v>
      </c>
      <c r="AR33" s="130">
        <v>0</v>
      </c>
      <c r="AS33" s="130">
        <v>0</v>
      </c>
      <c r="AT33" s="130">
        <v>0</v>
      </c>
      <c r="AU33" s="130">
        <v>0</v>
      </c>
      <c r="AV33" s="130">
        <v>0</v>
      </c>
      <c r="AW33" s="130">
        <v>0</v>
      </c>
      <c r="AX33" s="130">
        <v>0</v>
      </c>
      <c r="AY33" s="130">
        <v>0</v>
      </c>
      <c r="AZ33" s="130">
        <v>0</v>
      </c>
      <c r="BA33" s="130">
        <v>0</v>
      </c>
      <c r="BB33" s="130">
        <v>0</v>
      </c>
      <c r="BC33" s="130">
        <v>0</v>
      </c>
      <c r="BD33" s="130">
        <v>0</v>
      </c>
      <c r="BE33" s="132">
        <v>0</v>
      </c>
      <c r="BF33" s="122">
        <v>0.17</v>
      </c>
      <c r="BG33" s="133">
        <v>54.132939999999998</v>
      </c>
      <c r="BH33" s="48">
        <v>53.962939999999996</v>
      </c>
      <c r="BI33" s="48">
        <v>0.17</v>
      </c>
      <c r="BJ33" s="42">
        <v>0</v>
      </c>
      <c r="BK33" s="32"/>
    </row>
    <row r="34" spans="1:63" s="31" customFormat="1" ht="20.100000000000001" customHeight="1">
      <c r="A34" s="282" t="e">
        <v>#REF!</v>
      </c>
      <c r="B34" s="57" t="s">
        <v>387</v>
      </c>
      <c r="C34" s="58" t="s">
        <v>85</v>
      </c>
      <c r="D34" s="97" t="s">
        <v>448</v>
      </c>
      <c r="E34" s="38">
        <v>7.2243700000000004</v>
      </c>
      <c r="F34" s="130">
        <v>0.03</v>
      </c>
      <c r="G34" s="133">
        <v>0</v>
      </c>
      <c r="H34" s="130">
        <v>0</v>
      </c>
      <c r="I34" s="130">
        <v>0</v>
      </c>
      <c r="J34" s="130">
        <v>0</v>
      </c>
      <c r="K34" s="130">
        <v>0</v>
      </c>
      <c r="L34" s="130">
        <v>0</v>
      </c>
      <c r="M34" s="130">
        <v>0</v>
      </c>
      <c r="N34" s="130">
        <v>0</v>
      </c>
      <c r="O34" s="130">
        <v>0</v>
      </c>
      <c r="P34" s="130">
        <v>0</v>
      </c>
      <c r="Q34" s="130">
        <v>0</v>
      </c>
      <c r="R34" s="130">
        <v>0</v>
      </c>
      <c r="S34" s="133">
        <v>0.03</v>
      </c>
      <c r="T34" s="130">
        <v>0</v>
      </c>
      <c r="U34" s="130">
        <v>0</v>
      </c>
      <c r="V34" s="130">
        <v>0</v>
      </c>
      <c r="W34" s="130">
        <v>0</v>
      </c>
      <c r="X34" s="130">
        <v>0</v>
      </c>
      <c r="Y34" s="130">
        <v>0</v>
      </c>
      <c r="Z34" s="130">
        <v>0</v>
      </c>
      <c r="AA34" s="130">
        <v>0</v>
      </c>
      <c r="AB34" s="132">
        <v>0</v>
      </c>
      <c r="AC34" s="130">
        <v>0</v>
      </c>
      <c r="AD34" s="130">
        <v>0</v>
      </c>
      <c r="AE34" s="130">
        <v>0</v>
      </c>
      <c r="AF34" s="130">
        <v>0</v>
      </c>
      <c r="AG34" s="130">
        <v>0</v>
      </c>
      <c r="AH34" s="130">
        <v>0</v>
      </c>
      <c r="AI34" s="130">
        <v>0</v>
      </c>
      <c r="AJ34" s="130">
        <v>0</v>
      </c>
      <c r="AK34" s="130">
        <v>0</v>
      </c>
      <c r="AL34" s="130">
        <v>0</v>
      </c>
      <c r="AM34" s="130">
        <v>0</v>
      </c>
      <c r="AN34" s="130">
        <v>0</v>
      </c>
      <c r="AO34" s="130">
        <v>0</v>
      </c>
      <c r="AP34" s="130">
        <v>0</v>
      </c>
      <c r="AQ34" s="130">
        <v>0</v>
      </c>
      <c r="AR34" s="130">
        <v>0</v>
      </c>
      <c r="AS34" s="130">
        <v>0</v>
      </c>
      <c r="AT34" s="130">
        <v>0</v>
      </c>
      <c r="AU34" s="130">
        <v>0</v>
      </c>
      <c r="AV34" s="130">
        <v>0.03</v>
      </c>
      <c r="AW34" s="130">
        <v>0</v>
      </c>
      <c r="AX34" s="130">
        <v>0</v>
      </c>
      <c r="AY34" s="130">
        <v>0</v>
      </c>
      <c r="AZ34" s="130">
        <v>0</v>
      </c>
      <c r="BA34" s="130">
        <v>0</v>
      </c>
      <c r="BB34" s="130">
        <v>0</v>
      </c>
      <c r="BC34" s="130">
        <v>0</v>
      </c>
      <c r="BD34" s="130">
        <v>0</v>
      </c>
      <c r="BE34" s="132">
        <v>0</v>
      </c>
      <c r="BF34" s="122">
        <v>0.03</v>
      </c>
      <c r="BG34" s="133">
        <v>7.2543700000000007</v>
      </c>
      <c r="BH34" s="48">
        <v>7.2243700000000004</v>
      </c>
      <c r="BI34" s="48">
        <v>0.03</v>
      </c>
      <c r="BJ34" s="42">
        <v>0</v>
      </c>
      <c r="BK34" s="33"/>
    </row>
    <row r="35" spans="1:63" s="31" customFormat="1" ht="20.100000000000001" customHeight="1">
      <c r="A35" s="281" t="e">
        <v>#REF!</v>
      </c>
      <c r="B35" s="57" t="s">
        <v>268</v>
      </c>
      <c r="C35" s="58" t="s">
        <v>90</v>
      </c>
      <c r="D35" s="97" t="s">
        <v>449</v>
      </c>
      <c r="E35" s="38">
        <v>0</v>
      </c>
      <c r="F35" s="130">
        <v>1.3399999999999999</v>
      </c>
      <c r="G35" s="133">
        <v>1.3399999999999999</v>
      </c>
      <c r="H35" s="130">
        <v>1.3399999999999999</v>
      </c>
      <c r="I35" s="130">
        <v>1.3399999999999999</v>
      </c>
      <c r="J35" s="130">
        <v>0</v>
      </c>
      <c r="K35" s="130">
        <v>0</v>
      </c>
      <c r="L35" s="130">
        <v>0</v>
      </c>
      <c r="M35" s="130">
        <v>0</v>
      </c>
      <c r="N35" s="130">
        <v>0</v>
      </c>
      <c r="O35" s="130">
        <v>0</v>
      </c>
      <c r="P35" s="130">
        <v>0</v>
      </c>
      <c r="Q35" s="130">
        <v>0</v>
      </c>
      <c r="R35" s="130">
        <v>0</v>
      </c>
      <c r="S35" s="133">
        <v>0</v>
      </c>
      <c r="T35" s="130">
        <v>0</v>
      </c>
      <c r="U35" s="130">
        <v>0</v>
      </c>
      <c r="V35" s="130">
        <v>0</v>
      </c>
      <c r="W35" s="130">
        <v>0</v>
      </c>
      <c r="X35" s="130">
        <v>0</v>
      </c>
      <c r="Y35" s="130">
        <v>0</v>
      </c>
      <c r="Z35" s="130">
        <v>0</v>
      </c>
      <c r="AA35" s="130">
        <v>0</v>
      </c>
      <c r="AB35" s="132">
        <v>0</v>
      </c>
      <c r="AC35" s="130">
        <v>0</v>
      </c>
      <c r="AD35" s="130">
        <v>0</v>
      </c>
      <c r="AE35" s="130">
        <v>0</v>
      </c>
      <c r="AF35" s="130">
        <v>0</v>
      </c>
      <c r="AG35" s="130">
        <v>0</v>
      </c>
      <c r="AH35" s="130">
        <v>0</v>
      </c>
      <c r="AI35" s="130">
        <v>0</v>
      </c>
      <c r="AJ35" s="130">
        <v>0</v>
      </c>
      <c r="AK35" s="130">
        <v>0</v>
      </c>
      <c r="AL35" s="130">
        <v>0</v>
      </c>
      <c r="AM35" s="130">
        <v>0</v>
      </c>
      <c r="AN35" s="130">
        <v>0</v>
      </c>
      <c r="AO35" s="130">
        <v>0</v>
      </c>
      <c r="AP35" s="130">
        <v>0</v>
      </c>
      <c r="AQ35" s="130">
        <v>0</v>
      </c>
      <c r="AR35" s="130">
        <v>0</v>
      </c>
      <c r="AS35" s="130">
        <v>0</v>
      </c>
      <c r="AT35" s="130">
        <v>0</v>
      </c>
      <c r="AU35" s="130">
        <v>0</v>
      </c>
      <c r="AV35" s="130">
        <v>0</v>
      </c>
      <c r="AW35" s="130">
        <v>0</v>
      </c>
      <c r="AX35" s="130">
        <v>0</v>
      </c>
      <c r="AY35" s="130">
        <v>0</v>
      </c>
      <c r="AZ35" s="130">
        <v>0</v>
      </c>
      <c r="BA35" s="130">
        <v>0</v>
      </c>
      <c r="BB35" s="130">
        <v>0</v>
      </c>
      <c r="BC35" s="130">
        <v>0</v>
      </c>
      <c r="BD35" s="130">
        <v>0</v>
      </c>
      <c r="BE35" s="132">
        <v>0</v>
      </c>
      <c r="BF35" s="37">
        <v>1.3399999999999999</v>
      </c>
      <c r="BG35" s="133">
        <v>1.3399999999999999</v>
      </c>
      <c r="BH35" s="42">
        <v>0</v>
      </c>
      <c r="BI35" s="42">
        <v>1.3399999999999999</v>
      </c>
      <c r="BJ35" s="42">
        <v>0</v>
      </c>
      <c r="BK35" s="33"/>
    </row>
    <row r="36" spans="1:63" s="31" customFormat="1" ht="20.100000000000001" customHeight="1">
      <c r="A36" s="59" t="e">
        <v>#REF!</v>
      </c>
      <c r="B36" s="57" t="s">
        <v>269</v>
      </c>
      <c r="C36" s="58" t="s">
        <v>91</v>
      </c>
      <c r="D36" s="97" t="s">
        <v>450</v>
      </c>
      <c r="E36" s="38">
        <v>0.90388000000000024</v>
      </c>
      <c r="F36" s="130">
        <v>0</v>
      </c>
      <c r="G36" s="133">
        <v>0</v>
      </c>
      <c r="H36" s="130">
        <v>0</v>
      </c>
      <c r="I36" s="130">
        <v>0</v>
      </c>
      <c r="J36" s="130">
        <v>0</v>
      </c>
      <c r="K36" s="130">
        <v>0</v>
      </c>
      <c r="L36" s="130">
        <v>0</v>
      </c>
      <c r="M36" s="130">
        <v>0</v>
      </c>
      <c r="N36" s="130">
        <v>0</v>
      </c>
      <c r="O36" s="130">
        <v>0</v>
      </c>
      <c r="P36" s="130">
        <v>0</v>
      </c>
      <c r="Q36" s="130">
        <v>0</v>
      </c>
      <c r="R36" s="130">
        <v>0</v>
      </c>
      <c r="S36" s="133">
        <v>0</v>
      </c>
      <c r="T36" s="130">
        <v>0</v>
      </c>
      <c r="U36" s="130">
        <v>0</v>
      </c>
      <c r="V36" s="130">
        <v>0</v>
      </c>
      <c r="W36" s="130">
        <v>0</v>
      </c>
      <c r="X36" s="130">
        <v>0</v>
      </c>
      <c r="Y36" s="130">
        <v>0</v>
      </c>
      <c r="Z36" s="130">
        <v>0</v>
      </c>
      <c r="AA36" s="130">
        <v>0</v>
      </c>
      <c r="AB36" s="132">
        <v>0</v>
      </c>
      <c r="AC36" s="130">
        <v>0</v>
      </c>
      <c r="AD36" s="130">
        <v>0</v>
      </c>
      <c r="AE36" s="130">
        <v>0</v>
      </c>
      <c r="AF36" s="130">
        <v>0</v>
      </c>
      <c r="AG36" s="130">
        <v>0</v>
      </c>
      <c r="AH36" s="130">
        <v>0</v>
      </c>
      <c r="AI36" s="130">
        <v>0</v>
      </c>
      <c r="AJ36" s="130">
        <v>0</v>
      </c>
      <c r="AK36" s="130">
        <v>0</v>
      </c>
      <c r="AL36" s="130">
        <v>0</v>
      </c>
      <c r="AM36" s="130">
        <v>0</v>
      </c>
      <c r="AN36" s="130">
        <v>0</v>
      </c>
      <c r="AO36" s="130">
        <v>0</v>
      </c>
      <c r="AP36" s="130">
        <v>0</v>
      </c>
      <c r="AQ36" s="130">
        <v>0</v>
      </c>
      <c r="AR36" s="130">
        <v>0</v>
      </c>
      <c r="AS36" s="130">
        <v>0</v>
      </c>
      <c r="AT36" s="130">
        <v>0</v>
      </c>
      <c r="AU36" s="130">
        <v>0</v>
      </c>
      <c r="AV36" s="130">
        <v>0</v>
      </c>
      <c r="AW36" s="130">
        <v>0</v>
      </c>
      <c r="AX36" s="130">
        <v>0</v>
      </c>
      <c r="AY36" s="130">
        <v>0</v>
      </c>
      <c r="AZ36" s="130">
        <v>0</v>
      </c>
      <c r="BA36" s="130">
        <v>0</v>
      </c>
      <c r="BB36" s="130">
        <v>0</v>
      </c>
      <c r="BC36" s="130">
        <v>0</v>
      </c>
      <c r="BD36" s="130">
        <v>0</v>
      </c>
      <c r="BE36" s="132">
        <v>0</v>
      </c>
      <c r="BF36" s="37">
        <v>0</v>
      </c>
      <c r="BG36" s="133">
        <v>0.90388000000000024</v>
      </c>
      <c r="BH36" s="42">
        <v>0.90388000000000024</v>
      </c>
      <c r="BI36" s="42">
        <v>0</v>
      </c>
      <c r="BJ36" s="42">
        <v>0</v>
      </c>
      <c r="BK36" s="33"/>
    </row>
    <row r="37" spans="1:63" ht="20.100000000000001" customHeight="1">
      <c r="A37" s="49" t="e">
        <v>#REF!</v>
      </c>
      <c r="B37" s="280" t="s">
        <v>261</v>
      </c>
      <c r="C37" s="281" t="s">
        <v>270</v>
      </c>
      <c r="D37" s="94" t="s">
        <v>451</v>
      </c>
      <c r="E37" s="417">
        <v>0</v>
      </c>
      <c r="F37" s="127">
        <v>0</v>
      </c>
      <c r="G37" s="128">
        <v>0</v>
      </c>
      <c r="H37" s="127">
        <v>0</v>
      </c>
      <c r="I37" s="127">
        <v>0</v>
      </c>
      <c r="J37" s="127">
        <v>0</v>
      </c>
      <c r="K37" s="127">
        <v>0</v>
      </c>
      <c r="L37" s="127">
        <v>0</v>
      </c>
      <c r="M37" s="127">
        <v>0</v>
      </c>
      <c r="N37" s="127">
        <v>0</v>
      </c>
      <c r="O37" s="127">
        <v>0</v>
      </c>
      <c r="P37" s="127">
        <v>0</v>
      </c>
      <c r="Q37" s="127">
        <v>0</v>
      </c>
      <c r="R37" s="127">
        <v>0</v>
      </c>
      <c r="S37" s="128">
        <v>0</v>
      </c>
      <c r="T37" s="127">
        <v>0</v>
      </c>
      <c r="U37" s="127">
        <v>0</v>
      </c>
      <c r="V37" s="127">
        <v>0</v>
      </c>
      <c r="W37" s="127">
        <v>0</v>
      </c>
      <c r="X37" s="127">
        <v>0</v>
      </c>
      <c r="Y37" s="127">
        <v>0</v>
      </c>
      <c r="Z37" s="127">
        <v>0</v>
      </c>
      <c r="AA37" s="127">
        <v>0</v>
      </c>
      <c r="AB37" s="129">
        <v>0</v>
      </c>
      <c r="AC37" s="130">
        <v>0</v>
      </c>
      <c r="AD37" s="130">
        <v>0</v>
      </c>
      <c r="AE37" s="130">
        <v>0</v>
      </c>
      <c r="AF37" s="130">
        <v>0</v>
      </c>
      <c r="AG37" s="130">
        <v>0</v>
      </c>
      <c r="AH37" s="130">
        <v>0</v>
      </c>
      <c r="AI37" s="130">
        <v>0</v>
      </c>
      <c r="AJ37" s="130">
        <v>0</v>
      </c>
      <c r="AK37" s="130">
        <v>0</v>
      </c>
      <c r="AL37" s="127">
        <v>0</v>
      </c>
      <c r="AM37" s="127">
        <v>0</v>
      </c>
      <c r="AN37" s="127">
        <v>0</v>
      </c>
      <c r="AO37" s="127">
        <v>0</v>
      </c>
      <c r="AP37" s="130">
        <v>0</v>
      </c>
      <c r="AQ37" s="130">
        <v>0</v>
      </c>
      <c r="AR37" s="130">
        <v>0</v>
      </c>
      <c r="AS37" s="127">
        <v>0</v>
      </c>
      <c r="AT37" s="127">
        <v>0</v>
      </c>
      <c r="AU37" s="127">
        <v>0</v>
      </c>
      <c r="AV37" s="127">
        <v>0</v>
      </c>
      <c r="AW37" s="127">
        <v>0</v>
      </c>
      <c r="AX37" s="127">
        <v>0</v>
      </c>
      <c r="AY37" s="127">
        <v>0</v>
      </c>
      <c r="AZ37" s="127">
        <v>0</v>
      </c>
      <c r="BA37" s="127">
        <v>0</v>
      </c>
      <c r="BB37" s="127">
        <v>0</v>
      </c>
      <c r="BC37" s="127">
        <v>0</v>
      </c>
      <c r="BD37" s="127">
        <v>0</v>
      </c>
      <c r="BE37" s="129">
        <v>0</v>
      </c>
      <c r="BF37" s="35">
        <v>0</v>
      </c>
      <c r="BG37" s="128">
        <v>0</v>
      </c>
      <c r="BH37" s="41">
        <v>0</v>
      </c>
      <c r="BI37" s="41">
        <v>0</v>
      </c>
      <c r="BJ37" s="42">
        <v>0</v>
      </c>
      <c r="BK37" s="24"/>
    </row>
    <row r="38" spans="1:63" ht="20.100000000000001" customHeight="1">
      <c r="A38" s="281" t="e">
        <v>#REF!</v>
      </c>
      <c r="B38" s="50" t="s">
        <v>93</v>
      </c>
      <c r="C38" s="49" t="s">
        <v>94</v>
      </c>
      <c r="D38" s="94" t="s">
        <v>452</v>
      </c>
      <c r="E38" s="38">
        <v>10.662599999999999</v>
      </c>
      <c r="F38" s="127">
        <v>1.5</v>
      </c>
      <c r="G38" s="128">
        <v>1.25</v>
      </c>
      <c r="H38" s="127">
        <v>1.25</v>
      </c>
      <c r="I38" s="127">
        <v>1.25</v>
      </c>
      <c r="J38" s="127">
        <v>0</v>
      </c>
      <c r="K38" s="127">
        <v>0</v>
      </c>
      <c r="L38" s="127">
        <v>0</v>
      </c>
      <c r="M38" s="127">
        <v>0</v>
      </c>
      <c r="N38" s="127">
        <v>0</v>
      </c>
      <c r="O38" s="127">
        <v>0</v>
      </c>
      <c r="P38" s="127">
        <v>0</v>
      </c>
      <c r="Q38" s="127">
        <v>0</v>
      </c>
      <c r="R38" s="127">
        <v>0</v>
      </c>
      <c r="S38" s="128">
        <v>0.25</v>
      </c>
      <c r="T38" s="127">
        <v>0</v>
      </c>
      <c r="U38" s="127">
        <v>0</v>
      </c>
      <c r="V38" s="127">
        <v>0</v>
      </c>
      <c r="W38" s="127">
        <v>0</v>
      </c>
      <c r="X38" s="127">
        <v>0</v>
      </c>
      <c r="Y38" s="127">
        <v>0</v>
      </c>
      <c r="Z38" s="127">
        <v>0</v>
      </c>
      <c r="AA38" s="127">
        <v>0</v>
      </c>
      <c r="AB38" s="129">
        <v>0</v>
      </c>
      <c r="AC38" s="130">
        <v>0</v>
      </c>
      <c r="AD38" s="130">
        <v>0</v>
      </c>
      <c r="AE38" s="130">
        <v>0</v>
      </c>
      <c r="AF38" s="130">
        <v>0</v>
      </c>
      <c r="AG38" s="130">
        <v>0</v>
      </c>
      <c r="AH38" s="130">
        <v>0</v>
      </c>
      <c r="AI38" s="130">
        <v>0</v>
      </c>
      <c r="AJ38" s="130">
        <v>0</v>
      </c>
      <c r="AK38" s="130">
        <v>0</v>
      </c>
      <c r="AL38" s="127">
        <v>0</v>
      </c>
      <c r="AM38" s="127">
        <v>0</v>
      </c>
      <c r="AN38" s="127">
        <v>0</v>
      </c>
      <c r="AO38" s="127">
        <v>0</v>
      </c>
      <c r="AP38" s="130">
        <v>0</v>
      </c>
      <c r="AQ38" s="130">
        <v>0</v>
      </c>
      <c r="AR38" s="130">
        <v>0</v>
      </c>
      <c r="AS38" s="127">
        <v>0</v>
      </c>
      <c r="AT38" s="127">
        <v>0</v>
      </c>
      <c r="AU38" s="127">
        <v>0</v>
      </c>
      <c r="AV38" s="127">
        <v>0.25</v>
      </c>
      <c r="AW38" s="127">
        <v>0</v>
      </c>
      <c r="AX38" s="127">
        <v>0</v>
      </c>
      <c r="AY38" s="127">
        <v>0</v>
      </c>
      <c r="AZ38" s="127">
        <v>0</v>
      </c>
      <c r="BA38" s="127">
        <v>0</v>
      </c>
      <c r="BB38" s="127">
        <v>0</v>
      </c>
      <c r="BC38" s="127">
        <v>0</v>
      </c>
      <c r="BD38" s="127">
        <v>0</v>
      </c>
      <c r="BE38" s="129">
        <v>0</v>
      </c>
      <c r="BF38" s="120">
        <v>1.5</v>
      </c>
      <c r="BG38" s="128">
        <v>12.162599999999999</v>
      </c>
      <c r="BH38" s="41">
        <v>10.662599999999999</v>
      </c>
      <c r="BI38" s="41">
        <v>1.5</v>
      </c>
      <c r="BJ38" s="42">
        <v>0</v>
      </c>
      <c r="BK38" s="24"/>
    </row>
    <row r="39" spans="1:63" ht="20.100000000000001" customHeight="1">
      <c r="A39" s="282" t="e">
        <v>#REF!</v>
      </c>
      <c r="B39" s="50" t="s">
        <v>99</v>
      </c>
      <c r="C39" s="49" t="s">
        <v>100</v>
      </c>
      <c r="D39" s="94" t="s">
        <v>453</v>
      </c>
      <c r="E39" s="38">
        <v>7.4726299999999997</v>
      </c>
      <c r="F39" s="127">
        <v>0</v>
      </c>
      <c r="G39" s="128">
        <v>0</v>
      </c>
      <c r="H39" s="127">
        <v>0</v>
      </c>
      <c r="I39" s="127">
        <v>0</v>
      </c>
      <c r="J39" s="127">
        <v>0</v>
      </c>
      <c r="K39" s="127">
        <v>0</v>
      </c>
      <c r="L39" s="127">
        <v>0</v>
      </c>
      <c r="M39" s="127">
        <v>0</v>
      </c>
      <c r="N39" s="127">
        <v>0</v>
      </c>
      <c r="O39" s="127">
        <v>0</v>
      </c>
      <c r="P39" s="127">
        <v>0</v>
      </c>
      <c r="Q39" s="127">
        <v>0</v>
      </c>
      <c r="R39" s="127">
        <v>0</v>
      </c>
      <c r="S39" s="128">
        <v>0</v>
      </c>
      <c r="T39" s="127">
        <v>0</v>
      </c>
      <c r="U39" s="127">
        <v>0</v>
      </c>
      <c r="V39" s="127">
        <v>0</v>
      </c>
      <c r="W39" s="127">
        <v>0</v>
      </c>
      <c r="X39" s="127">
        <v>0</v>
      </c>
      <c r="Y39" s="127">
        <v>0</v>
      </c>
      <c r="Z39" s="127">
        <v>0</v>
      </c>
      <c r="AA39" s="127">
        <v>0</v>
      </c>
      <c r="AB39" s="129">
        <v>0</v>
      </c>
      <c r="AC39" s="130">
        <v>0</v>
      </c>
      <c r="AD39" s="130">
        <v>0</v>
      </c>
      <c r="AE39" s="130">
        <v>0</v>
      </c>
      <c r="AF39" s="130">
        <v>0</v>
      </c>
      <c r="AG39" s="130">
        <v>0</v>
      </c>
      <c r="AH39" s="130">
        <v>0</v>
      </c>
      <c r="AI39" s="130">
        <v>0</v>
      </c>
      <c r="AJ39" s="130">
        <v>0</v>
      </c>
      <c r="AK39" s="130">
        <v>0</v>
      </c>
      <c r="AL39" s="127">
        <v>0</v>
      </c>
      <c r="AM39" s="127">
        <v>0</v>
      </c>
      <c r="AN39" s="127">
        <v>0</v>
      </c>
      <c r="AO39" s="127">
        <v>0</v>
      </c>
      <c r="AP39" s="130">
        <v>0</v>
      </c>
      <c r="AQ39" s="130">
        <v>0</v>
      </c>
      <c r="AR39" s="130">
        <v>0</v>
      </c>
      <c r="AS39" s="127">
        <v>0</v>
      </c>
      <c r="AT39" s="127">
        <v>0</v>
      </c>
      <c r="AU39" s="127">
        <v>0</v>
      </c>
      <c r="AV39" s="127">
        <v>0</v>
      </c>
      <c r="AW39" s="127">
        <v>0</v>
      </c>
      <c r="AX39" s="127">
        <v>0</v>
      </c>
      <c r="AY39" s="127">
        <v>0</v>
      </c>
      <c r="AZ39" s="127">
        <v>0</v>
      </c>
      <c r="BA39" s="127">
        <v>0</v>
      </c>
      <c r="BB39" s="127">
        <v>0</v>
      </c>
      <c r="BC39" s="127">
        <v>0</v>
      </c>
      <c r="BD39" s="127">
        <v>0</v>
      </c>
      <c r="BE39" s="129">
        <v>0</v>
      </c>
      <c r="BF39" s="120">
        <v>0</v>
      </c>
      <c r="BG39" s="128">
        <v>7.4726299999999997</v>
      </c>
      <c r="BH39" s="41">
        <v>7.4726299999999997</v>
      </c>
      <c r="BI39" s="41">
        <v>0</v>
      </c>
      <c r="BJ39" s="42">
        <v>0</v>
      </c>
      <c r="BK39" s="23"/>
    </row>
    <row r="40" spans="1:63" s="272" customFormat="1" ht="24" customHeight="1">
      <c r="A40" s="49" t="e">
        <v>#REF!</v>
      </c>
      <c r="B40" s="267" t="s">
        <v>117</v>
      </c>
      <c r="C40" s="266" t="s">
        <v>118</v>
      </c>
      <c r="D40" s="266" t="s">
        <v>454</v>
      </c>
      <c r="E40" s="417">
        <v>3.87113</v>
      </c>
      <c r="F40" s="268">
        <v>0</v>
      </c>
      <c r="G40" s="268">
        <v>0</v>
      </c>
      <c r="H40" s="268">
        <v>0</v>
      </c>
      <c r="I40" s="268">
        <v>0</v>
      </c>
      <c r="J40" s="268">
        <v>0</v>
      </c>
      <c r="K40" s="268">
        <v>0</v>
      </c>
      <c r="L40" s="268">
        <v>0</v>
      </c>
      <c r="M40" s="268">
        <v>0</v>
      </c>
      <c r="N40" s="268">
        <v>0</v>
      </c>
      <c r="O40" s="268">
        <v>0</v>
      </c>
      <c r="P40" s="268">
        <v>0</v>
      </c>
      <c r="Q40" s="268">
        <v>0</v>
      </c>
      <c r="R40" s="268">
        <v>0</v>
      </c>
      <c r="S40" s="268">
        <v>0</v>
      </c>
      <c r="T40" s="268">
        <v>0</v>
      </c>
      <c r="U40" s="268">
        <v>0</v>
      </c>
      <c r="V40" s="268">
        <v>0</v>
      </c>
      <c r="W40" s="268">
        <v>0</v>
      </c>
      <c r="X40" s="268">
        <v>0</v>
      </c>
      <c r="Y40" s="268">
        <v>0</v>
      </c>
      <c r="Z40" s="268">
        <v>0</v>
      </c>
      <c r="AA40" s="268">
        <v>0</v>
      </c>
      <c r="AB40" s="268">
        <v>0</v>
      </c>
      <c r="AC40" s="268">
        <v>0</v>
      </c>
      <c r="AD40" s="268">
        <v>0</v>
      </c>
      <c r="AE40" s="268">
        <v>0</v>
      </c>
      <c r="AF40" s="268">
        <v>0</v>
      </c>
      <c r="AG40" s="268">
        <v>0</v>
      </c>
      <c r="AH40" s="268">
        <v>0</v>
      </c>
      <c r="AI40" s="268">
        <v>0</v>
      </c>
      <c r="AJ40" s="268">
        <v>0</v>
      </c>
      <c r="AK40" s="268">
        <v>0</v>
      </c>
      <c r="AL40" s="268">
        <v>0</v>
      </c>
      <c r="AM40" s="268">
        <v>0</v>
      </c>
      <c r="AN40" s="268">
        <v>0</v>
      </c>
      <c r="AO40" s="268">
        <v>0</v>
      </c>
      <c r="AP40" s="268">
        <v>0</v>
      </c>
      <c r="AQ40" s="268">
        <v>0</v>
      </c>
      <c r="AR40" s="268">
        <v>0</v>
      </c>
      <c r="AS40" s="268">
        <v>0</v>
      </c>
      <c r="AT40" s="268">
        <v>0</v>
      </c>
      <c r="AU40" s="268">
        <v>0</v>
      </c>
      <c r="AV40" s="268">
        <v>0</v>
      </c>
      <c r="AW40" s="268">
        <v>0</v>
      </c>
      <c r="AX40" s="268">
        <v>0</v>
      </c>
      <c r="AY40" s="268">
        <v>0</v>
      </c>
      <c r="AZ40" s="268">
        <v>0</v>
      </c>
      <c r="BA40" s="268">
        <v>0</v>
      </c>
      <c r="BB40" s="268">
        <v>0</v>
      </c>
      <c r="BC40" s="268">
        <v>0</v>
      </c>
      <c r="BD40" s="268">
        <v>0</v>
      </c>
      <c r="BE40" s="268">
        <v>0</v>
      </c>
      <c r="BF40" s="287">
        <v>0</v>
      </c>
      <c r="BG40" s="268">
        <v>3.87113</v>
      </c>
      <c r="BH40" s="270">
        <v>3.87113</v>
      </c>
      <c r="BI40" s="270">
        <v>0</v>
      </c>
      <c r="BJ40" s="270">
        <v>0</v>
      </c>
      <c r="BK40" s="271"/>
    </row>
    <row r="41" spans="1:63" s="272" customFormat="1" ht="30">
      <c r="A41" s="49" t="e">
        <v>#REF!</v>
      </c>
      <c r="B41" s="267" t="s">
        <v>120</v>
      </c>
      <c r="C41" s="266" t="s">
        <v>121</v>
      </c>
      <c r="D41" s="266" t="s">
        <v>455</v>
      </c>
      <c r="E41" s="417">
        <v>18.240389999999998</v>
      </c>
      <c r="F41" s="268">
        <v>1.9100000000000001</v>
      </c>
      <c r="G41" s="268">
        <v>1.9100000000000001</v>
      </c>
      <c r="H41" s="268">
        <v>1.9100000000000001</v>
      </c>
      <c r="I41" s="268">
        <v>1.9100000000000001</v>
      </c>
      <c r="J41" s="268">
        <v>0</v>
      </c>
      <c r="K41" s="268">
        <v>0</v>
      </c>
      <c r="L41" s="268">
        <v>0</v>
      </c>
      <c r="M41" s="268">
        <v>0</v>
      </c>
      <c r="N41" s="268">
        <v>0</v>
      </c>
      <c r="O41" s="268">
        <v>0</v>
      </c>
      <c r="P41" s="268">
        <v>0</v>
      </c>
      <c r="Q41" s="268">
        <v>0</v>
      </c>
      <c r="R41" s="268">
        <v>0</v>
      </c>
      <c r="S41" s="268">
        <v>0</v>
      </c>
      <c r="T41" s="268">
        <v>0</v>
      </c>
      <c r="U41" s="268">
        <v>0</v>
      </c>
      <c r="V41" s="268">
        <v>0</v>
      </c>
      <c r="W41" s="268">
        <v>0</v>
      </c>
      <c r="X41" s="268">
        <v>0</v>
      </c>
      <c r="Y41" s="268">
        <v>0</v>
      </c>
      <c r="Z41" s="268">
        <v>0</v>
      </c>
      <c r="AA41" s="268">
        <v>0</v>
      </c>
      <c r="AB41" s="268">
        <v>0</v>
      </c>
      <c r="AC41" s="268">
        <v>0</v>
      </c>
      <c r="AD41" s="268">
        <v>0</v>
      </c>
      <c r="AE41" s="268">
        <v>0</v>
      </c>
      <c r="AF41" s="268">
        <v>0</v>
      </c>
      <c r="AG41" s="268">
        <v>0</v>
      </c>
      <c r="AH41" s="268">
        <v>0</v>
      </c>
      <c r="AI41" s="268">
        <v>0</v>
      </c>
      <c r="AJ41" s="268">
        <v>0</v>
      </c>
      <c r="AK41" s="268">
        <v>0</v>
      </c>
      <c r="AL41" s="268">
        <v>0</v>
      </c>
      <c r="AM41" s="268">
        <v>0</v>
      </c>
      <c r="AN41" s="268">
        <v>0</v>
      </c>
      <c r="AO41" s="268">
        <v>0</v>
      </c>
      <c r="AP41" s="268">
        <v>0</v>
      </c>
      <c r="AQ41" s="268">
        <v>0</v>
      </c>
      <c r="AR41" s="268">
        <v>0</v>
      </c>
      <c r="AS41" s="268">
        <v>0</v>
      </c>
      <c r="AT41" s="268">
        <v>0</v>
      </c>
      <c r="AU41" s="268">
        <v>0</v>
      </c>
      <c r="AV41" s="268">
        <v>0</v>
      </c>
      <c r="AW41" s="268">
        <v>0</v>
      </c>
      <c r="AX41" s="268">
        <v>0</v>
      </c>
      <c r="AY41" s="268">
        <v>0</v>
      </c>
      <c r="AZ41" s="268">
        <v>0</v>
      </c>
      <c r="BA41" s="268">
        <v>0</v>
      </c>
      <c r="BB41" s="268">
        <v>0</v>
      </c>
      <c r="BC41" s="268">
        <v>0</v>
      </c>
      <c r="BD41" s="268">
        <v>0</v>
      </c>
      <c r="BE41" s="268">
        <v>0</v>
      </c>
      <c r="BF41" s="287">
        <v>1.9100000000000001</v>
      </c>
      <c r="BG41" s="268">
        <v>20.150389999999998</v>
      </c>
      <c r="BH41" s="270">
        <v>18.240389999999998</v>
      </c>
      <c r="BI41" s="270">
        <v>1.9100000000000001</v>
      </c>
      <c r="BJ41" s="270">
        <v>0</v>
      </c>
      <c r="BK41" s="271"/>
    </row>
    <row r="42" spans="1:63" s="31" customFormat="1" ht="20.100000000000001" customHeight="1">
      <c r="A42" s="282" t="e">
        <v>#REF!</v>
      </c>
      <c r="B42" s="57" t="s">
        <v>271</v>
      </c>
      <c r="C42" s="58" t="s">
        <v>86</v>
      </c>
      <c r="D42" s="97" t="s">
        <v>456</v>
      </c>
      <c r="E42" s="38">
        <v>0</v>
      </c>
      <c r="F42" s="130">
        <v>0</v>
      </c>
      <c r="G42" s="133">
        <v>0</v>
      </c>
      <c r="H42" s="130">
        <v>0</v>
      </c>
      <c r="I42" s="130">
        <v>0</v>
      </c>
      <c r="J42" s="130">
        <v>0</v>
      </c>
      <c r="K42" s="130">
        <v>0</v>
      </c>
      <c r="L42" s="130">
        <v>0</v>
      </c>
      <c r="M42" s="130">
        <v>0</v>
      </c>
      <c r="N42" s="130">
        <v>0</v>
      </c>
      <c r="O42" s="130">
        <v>0</v>
      </c>
      <c r="P42" s="130">
        <v>0</v>
      </c>
      <c r="Q42" s="130">
        <v>0</v>
      </c>
      <c r="R42" s="130">
        <v>0</v>
      </c>
      <c r="S42" s="133">
        <v>0</v>
      </c>
      <c r="T42" s="130">
        <v>0</v>
      </c>
      <c r="U42" s="130">
        <v>0</v>
      </c>
      <c r="V42" s="130">
        <v>0</v>
      </c>
      <c r="W42" s="130">
        <v>0</v>
      </c>
      <c r="X42" s="130">
        <v>0</v>
      </c>
      <c r="Y42" s="130">
        <v>0</v>
      </c>
      <c r="Z42" s="130">
        <v>0</v>
      </c>
      <c r="AA42" s="130">
        <v>0</v>
      </c>
      <c r="AB42" s="132">
        <v>0</v>
      </c>
      <c r="AC42" s="130">
        <v>0</v>
      </c>
      <c r="AD42" s="130">
        <v>0</v>
      </c>
      <c r="AE42" s="130">
        <v>0</v>
      </c>
      <c r="AF42" s="130">
        <v>0</v>
      </c>
      <c r="AG42" s="130">
        <v>0</v>
      </c>
      <c r="AH42" s="130">
        <v>0</v>
      </c>
      <c r="AI42" s="130">
        <v>0</v>
      </c>
      <c r="AJ42" s="130">
        <v>0</v>
      </c>
      <c r="AK42" s="130">
        <v>0</v>
      </c>
      <c r="AL42" s="130">
        <v>0</v>
      </c>
      <c r="AM42" s="130">
        <v>0</v>
      </c>
      <c r="AN42" s="130">
        <v>0</v>
      </c>
      <c r="AO42" s="130">
        <v>0</v>
      </c>
      <c r="AP42" s="130">
        <v>0</v>
      </c>
      <c r="AQ42" s="130">
        <v>0</v>
      </c>
      <c r="AR42" s="130">
        <v>0</v>
      </c>
      <c r="AS42" s="130">
        <v>0</v>
      </c>
      <c r="AT42" s="130">
        <v>0</v>
      </c>
      <c r="AU42" s="130">
        <v>0</v>
      </c>
      <c r="AV42" s="130">
        <v>0</v>
      </c>
      <c r="AW42" s="130">
        <v>0</v>
      </c>
      <c r="AX42" s="130">
        <v>0</v>
      </c>
      <c r="AY42" s="130">
        <v>0</v>
      </c>
      <c r="AZ42" s="130">
        <v>0</v>
      </c>
      <c r="BA42" s="130">
        <v>0</v>
      </c>
      <c r="BB42" s="130">
        <v>0</v>
      </c>
      <c r="BC42" s="130">
        <v>0</v>
      </c>
      <c r="BD42" s="130">
        <v>0</v>
      </c>
      <c r="BE42" s="132">
        <v>0</v>
      </c>
      <c r="BF42" s="37">
        <v>0</v>
      </c>
      <c r="BG42" s="133">
        <v>0</v>
      </c>
      <c r="BH42" s="42">
        <v>0</v>
      </c>
      <c r="BI42" s="42">
        <v>0</v>
      </c>
      <c r="BJ42" s="42">
        <v>0</v>
      </c>
      <c r="BK42" s="33"/>
    </row>
    <row r="43" spans="1:63" s="31" customFormat="1" ht="20.100000000000001" customHeight="1">
      <c r="A43" s="282" t="e">
        <v>#REF!</v>
      </c>
      <c r="B43" s="57" t="s">
        <v>272</v>
      </c>
      <c r="C43" s="58" t="s">
        <v>87</v>
      </c>
      <c r="D43" s="97" t="s">
        <v>457</v>
      </c>
      <c r="E43" s="38">
        <v>0</v>
      </c>
      <c r="F43" s="130">
        <v>0</v>
      </c>
      <c r="G43" s="133">
        <v>0</v>
      </c>
      <c r="H43" s="130">
        <v>0</v>
      </c>
      <c r="I43" s="130">
        <v>0</v>
      </c>
      <c r="J43" s="130">
        <v>0</v>
      </c>
      <c r="K43" s="130">
        <v>0</v>
      </c>
      <c r="L43" s="130">
        <v>0</v>
      </c>
      <c r="M43" s="130">
        <v>0</v>
      </c>
      <c r="N43" s="130">
        <v>0</v>
      </c>
      <c r="O43" s="130">
        <v>0</v>
      </c>
      <c r="P43" s="130">
        <v>0</v>
      </c>
      <c r="Q43" s="130">
        <v>0</v>
      </c>
      <c r="R43" s="130">
        <v>0</v>
      </c>
      <c r="S43" s="133">
        <v>0</v>
      </c>
      <c r="T43" s="130">
        <v>0</v>
      </c>
      <c r="U43" s="130">
        <v>0</v>
      </c>
      <c r="V43" s="130">
        <v>0</v>
      </c>
      <c r="W43" s="130">
        <v>0</v>
      </c>
      <c r="X43" s="130">
        <v>0</v>
      </c>
      <c r="Y43" s="130">
        <v>0</v>
      </c>
      <c r="Z43" s="130">
        <v>0</v>
      </c>
      <c r="AA43" s="130">
        <v>0</v>
      </c>
      <c r="AB43" s="132">
        <v>0</v>
      </c>
      <c r="AC43" s="130">
        <v>0</v>
      </c>
      <c r="AD43" s="130">
        <v>0</v>
      </c>
      <c r="AE43" s="130">
        <v>0</v>
      </c>
      <c r="AF43" s="130">
        <v>0</v>
      </c>
      <c r="AG43" s="130">
        <v>0</v>
      </c>
      <c r="AH43" s="130">
        <v>0</v>
      </c>
      <c r="AI43" s="130">
        <v>0</v>
      </c>
      <c r="AJ43" s="130">
        <v>0</v>
      </c>
      <c r="AK43" s="130">
        <v>0</v>
      </c>
      <c r="AL43" s="130">
        <v>0</v>
      </c>
      <c r="AM43" s="130">
        <v>0</v>
      </c>
      <c r="AN43" s="130">
        <v>0</v>
      </c>
      <c r="AO43" s="130">
        <v>0</v>
      </c>
      <c r="AP43" s="130">
        <v>0</v>
      </c>
      <c r="AQ43" s="130">
        <v>0</v>
      </c>
      <c r="AR43" s="130">
        <v>0</v>
      </c>
      <c r="AS43" s="130">
        <v>0</v>
      </c>
      <c r="AT43" s="130">
        <v>0</v>
      </c>
      <c r="AU43" s="130">
        <v>0</v>
      </c>
      <c r="AV43" s="130">
        <v>0</v>
      </c>
      <c r="AW43" s="130">
        <v>0</v>
      </c>
      <c r="AX43" s="130">
        <v>0</v>
      </c>
      <c r="AY43" s="130">
        <v>0</v>
      </c>
      <c r="AZ43" s="130">
        <v>0</v>
      </c>
      <c r="BA43" s="130">
        <v>0</v>
      </c>
      <c r="BB43" s="130">
        <v>0</v>
      </c>
      <c r="BC43" s="130">
        <v>0</v>
      </c>
      <c r="BD43" s="130">
        <v>0</v>
      </c>
      <c r="BE43" s="132">
        <v>0</v>
      </c>
      <c r="BF43" s="37">
        <v>0</v>
      </c>
      <c r="BG43" s="133">
        <v>0</v>
      </c>
      <c r="BH43" s="42">
        <v>0</v>
      </c>
      <c r="BI43" s="42">
        <v>0</v>
      </c>
      <c r="BJ43" s="42">
        <v>0</v>
      </c>
      <c r="BK43" s="32"/>
    </row>
    <row r="44" spans="1:63" s="31" customFormat="1" ht="20.100000000000001" customHeight="1">
      <c r="A44" s="49" t="e">
        <v>#REF!</v>
      </c>
      <c r="B44" s="57" t="s">
        <v>273</v>
      </c>
      <c r="C44" s="58" t="s">
        <v>92</v>
      </c>
      <c r="D44" s="97" t="s">
        <v>458</v>
      </c>
      <c r="E44" s="38">
        <v>7.1830100000000003</v>
      </c>
      <c r="F44" s="130">
        <v>0</v>
      </c>
      <c r="G44" s="133">
        <v>0</v>
      </c>
      <c r="H44" s="130">
        <v>0</v>
      </c>
      <c r="I44" s="130">
        <v>0</v>
      </c>
      <c r="J44" s="130">
        <v>0</v>
      </c>
      <c r="K44" s="130">
        <v>0</v>
      </c>
      <c r="L44" s="130">
        <v>0</v>
      </c>
      <c r="M44" s="130">
        <v>0</v>
      </c>
      <c r="N44" s="130">
        <v>0</v>
      </c>
      <c r="O44" s="130">
        <v>0</v>
      </c>
      <c r="P44" s="130">
        <v>0</v>
      </c>
      <c r="Q44" s="130">
        <v>0</v>
      </c>
      <c r="R44" s="130">
        <v>0</v>
      </c>
      <c r="S44" s="133">
        <v>0</v>
      </c>
      <c r="T44" s="130">
        <v>0</v>
      </c>
      <c r="U44" s="130">
        <v>0</v>
      </c>
      <c r="V44" s="130">
        <v>0</v>
      </c>
      <c r="W44" s="130">
        <v>0</v>
      </c>
      <c r="X44" s="130">
        <v>0</v>
      </c>
      <c r="Y44" s="130">
        <v>0</v>
      </c>
      <c r="Z44" s="130">
        <v>0</v>
      </c>
      <c r="AA44" s="130">
        <v>0</v>
      </c>
      <c r="AB44" s="132">
        <v>0</v>
      </c>
      <c r="AC44" s="130">
        <v>0</v>
      </c>
      <c r="AD44" s="130">
        <v>0</v>
      </c>
      <c r="AE44" s="130">
        <v>0</v>
      </c>
      <c r="AF44" s="130">
        <v>0</v>
      </c>
      <c r="AG44" s="130">
        <v>0</v>
      </c>
      <c r="AH44" s="130">
        <v>0</v>
      </c>
      <c r="AI44" s="130">
        <v>0</v>
      </c>
      <c r="AJ44" s="130">
        <v>0</v>
      </c>
      <c r="AK44" s="130">
        <v>0</v>
      </c>
      <c r="AL44" s="130">
        <v>0</v>
      </c>
      <c r="AM44" s="130">
        <v>0</v>
      </c>
      <c r="AN44" s="130">
        <v>0</v>
      </c>
      <c r="AO44" s="130">
        <v>0</v>
      </c>
      <c r="AP44" s="130">
        <v>0</v>
      </c>
      <c r="AQ44" s="130">
        <v>0</v>
      </c>
      <c r="AR44" s="130">
        <v>0</v>
      </c>
      <c r="AS44" s="130">
        <v>0</v>
      </c>
      <c r="AT44" s="130">
        <v>0</v>
      </c>
      <c r="AU44" s="130">
        <v>0</v>
      </c>
      <c r="AV44" s="130">
        <v>0</v>
      </c>
      <c r="AW44" s="130">
        <v>0</v>
      </c>
      <c r="AX44" s="130">
        <v>0</v>
      </c>
      <c r="AY44" s="130">
        <v>0</v>
      </c>
      <c r="AZ44" s="130">
        <v>0</v>
      </c>
      <c r="BA44" s="130">
        <v>0</v>
      </c>
      <c r="BB44" s="130">
        <v>0</v>
      </c>
      <c r="BC44" s="130">
        <v>0</v>
      </c>
      <c r="BD44" s="130">
        <v>0</v>
      </c>
      <c r="BE44" s="132">
        <v>0</v>
      </c>
      <c r="BF44" s="122">
        <v>0</v>
      </c>
      <c r="BG44" s="133">
        <v>7.1830100000000003</v>
      </c>
      <c r="BH44" s="42">
        <v>7.1830100000000003</v>
      </c>
      <c r="BI44" s="42">
        <v>0</v>
      </c>
      <c r="BJ44" s="42">
        <v>0</v>
      </c>
      <c r="BK44" s="33"/>
    </row>
    <row r="45" spans="1:63" ht="20.100000000000001" customHeight="1">
      <c r="A45" s="281" t="e">
        <v>#REF!</v>
      </c>
      <c r="B45" s="50" t="s">
        <v>96</v>
      </c>
      <c r="C45" s="49" t="s">
        <v>97</v>
      </c>
      <c r="D45" s="94" t="s">
        <v>459</v>
      </c>
      <c r="E45" s="34">
        <v>0</v>
      </c>
      <c r="F45" s="127">
        <v>0</v>
      </c>
      <c r="G45" s="128">
        <v>0</v>
      </c>
      <c r="H45" s="127">
        <v>0</v>
      </c>
      <c r="I45" s="127">
        <v>0</v>
      </c>
      <c r="J45" s="127">
        <v>0</v>
      </c>
      <c r="K45" s="127">
        <v>0</v>
      </c>
      <c r="L45" s="127">
        <v>0</v>
      </c>
      <c r="M45" s="127">
        <v>0</v>
      </c>
      <c r="N45" s="127">
        <v>0</v>
      </c>
      <c r="O45" s="127">
        <v>0</v>
      </c>
      <c r="P45" s="127">
        <v>0</v>
      </c>
      <c r="Q45" s="127">
        <v>0</v>
      </c>
      <c r="R45" s="127">
        <v>0</v>
      </c>
      <c r="S45" s="128">
        <v>0</v>
      </c>
      <c r="T45" s="127">
        <v>0</v>
      </c>
      <c r="U45" s="127">
        <v>0</v>
      </c>
      <c r="V45" s="127">
        <v>0</v>
      </c>
      <c r="W45" s="127">
        <v>0</v>
      </c>
      <c r="X45" s="127">
        <v>0</v>
      </c>
      <c r="Y45" s="127">
        <v>0</v>
      </c>
      <c r="Z45" s="127">
        <v>0</v>
      </c>
      <c r="AA45" s="127">
        <v>0</v>
      </c>
      <c r="AB45" s="129">
        <v>0</v>
      </c>
      <c r="AC45" s="130">
        <v>0</v>
      </c>
      <c r="AD45" s="130">
        <v>0</v>
      </c>
      <c r="AE45" s="130">
        <v>0</v>
      </c>
      <c r="AF45" s="130">
        <v>0</v>
      </c>
      <c r="AG45" s="130">
        <v>0</v>
      </c>
      <c r="AH45" s="130">
        <v>0</v>
      </c>
      <c r="AI45" s="130">
        <v>0</v>
      </c>
      <c r="AJ45" s="130">
        <v>0</v>
      </c>
      <c r="AK45" s="130">
        <v>0</v>
      </c>
      <c r="AL45" s="127">
        <v>0</v>
      </c>
      <c r="AM45" s="127">
        <v>0</v>
      </c>
      <c r="AN45" s="127">
        <v>0</v>
      </c>
      <c r="AO45" s="127">
        <v>0</v>
      </c>
      <c r="AP45" s="130">
        <v>0</v>
      </c>
      <c r="AQ45" s="130">
        <v>0</v>
      </c>
      <c r="AR45" s="130">
        <v>0</v>
      </c>
      <c r="AS45" s="127">
        <v>0</v>
      </c>
      <c r="AT45" s="127">
        <v>0</v>
      </c>
      <c r="AU45" s="127">
        <v>0</v>
      </c>
      <c r="AV45" s="127">
        <v>0</v>
      </c>
      <c r="AW45" s="127">
        <v>0</v>
      </c>
      <c r="AX45" s="127">
        <v>0</v>
      </c>
      <c r="AY45" s="127">
        <v>0</v>
      </c>
      <c r="AZ45" s="127">
        <v>0</v>
      </c>
      <c r="BA45" s="127">
        <v>0</v>
      </c>
      <c r="BB45" s="127">
        <v>0</v>
      </c>
      <c r="BC45" s="127">
        <v>0</v>
      </c>
      <c r="BD45" s="127">
        <v>0</v>
      </c>
      <c r="BE45" s="129">
        <v>0</v>
      </c>
      <c r="BF45" s="35">
        <v>0</v>
      </c>
      <c r="BG45" s="128">
        <v>0</v>
      </c>
      <c r="BH45" s="41">
        <v>0</v>
      </c>
      <c r="BI45" s="41">
        <v>0</v>
      </c>
      <c r="BJ45" s="42">
        <v>0</v>
      </c>
      <c r="BK45" s="24"/>
    </row>
    <row r="46" spans="1:63" s="272" customFormat="1" ht="24" customHeight="1">
      <c r="A46" s="49" t="e">
        <v>#REF!</v>
      </c>
      <c r="B46" s="267" t="s">
        <v>125</v>
      </c>
      <c r="C46" s="266" t="s">
        <v>126</v>
      </c>
      <c r="D46" s="266" t="s">
        <v>460</v>
      </c>
      <c r="E46" s="283">
        <v>0.66117999999999999</v>
      </c>
      <c r="F46" s="268">
        <v>0</v>
      </c>
      <c r="G46" s="268">
        <v>0</v>
      </c>
      <c r="H46" s="268">
        <v>0</v>
      </c>
      <c r="I46" s="268">
        <v>0</v>
      </c>
      <c r="J46" s="268">
        <v>0</v>
      </c>
      <c r="K46" s="268">
        <v>0</v>
      </c>
      <c r="L46" s="268">
        <v>0</v>
      </c>
      <c r="M46" s="268">
        <v>0</v>
      </c>
      <c r="N46" s="268">
        <v>0</v>
      </c>
      <c r="O46" s="268">
        <v>0</v>
      </c>
      <c r="P46" s="268">
        <v>0</v>
      </c>
      <c r="Q46" s="268">
        <v>0</v>
      </c>
      <c r="R46" s="268">
        <v>0</v>
      </c>
      <c r="S46" s="268">
        <v>0</v>
      </c>
      <c r="T46" s="268">
        <v>0</v>
      </c>
      <c r="U46" s="268">
        <v>0</v>
      </c>
      <c r="V46" s="268">
        <v>0</v>
      </c>
      <c r="W46" s="268">
        <v>0</v>
      </c>
      <c r="X46" s="268">
        <v>0</v>
      </c>
      <c r="Y46" s="268">
        <v>0</v>
      </c>
      <c r="Z46" s="268">
        <v>0</v>
      </c>
      <c r="AA46" s="268">
        <v>0</v>
      </c>
      <c r="AB46" s="268">
        <v>0</v>
      </c>
      <c r="AC46" s="268">
        <v>0</v>
      </c>
      <c r="AD46" s="268">
        <v>0</v>
      </c>
      <c r="AE46" s="268">
        <v>0</v>
      </c>
      <c r="AF46" s="268">
        <v>0</v>
      </c>
      <c r="AG46" s="268">
        <v>0</v>
      </c>
      <c r="AH46" s="268">
        <v>0</v>
      </c>
      <c r="AI46" s="268">
        <v>0</v>
      </c>
      <c r="AJ46" s="268">
        <v>0</v>
      </c>
      <c r="AK46" s="268">
        <v>0</v>
      </c>
      <c r="AL46" s="268">
        <v>0</v>
      </c>
      <c r="AM46" s="268">
        <v>0</v>
      </c>
      <c r="AN46" s="268">
        <v>0</v>
      </c>
      <c r="AO46" s="268">
        <v>0</v>
      </c>
      <c r="AP46" s="268">
        <v>0</v>
      </c>
      <c r="AQ46" s="268">
        <v>0</v>
      </c>
      <c r="AR46" s="268">
        <v>0</v>
      </c>
      <c r="AS46" s="268">
        <v>0</v>
      </c>
      <c r="AT46" s="268">
        <v>0</v>
      </c>
      <c r="AU46" s="268">
        <v>0</v>
      </c>
      <c r="AV46" s="268">
        <v>0</v>
      </c>
      <c r="AW46" s="268">
        <v>0</v>
      </c>
      <c r="AX46" s="268">
        <v>0</v>
      </c>
      <c r="AY46" s="268">
        <v>0</v>
      </c>
      <c r="AZ46" s="268">
        <v>0</v>
      </c>
      <c r="BA46" s="268">
        <v>0</v>
      </c>
      <c r="BB46" s="268">
        <v>0</v>
      </c>
      <c r="BC46" s="268">
        <v>0</v>
      </c>
      <c r="BD46" s="268">
        <v>0</v>
      </c>
      <c r="BE46" s="268">
        <v>0</v>
      </c>
      <c r="BF46" s="287">
        <v>0</v>
      </c>
      <c r="BG46" s="268">
        <v>0.66117999999999999</v>
      </c>
      <c r="BH46" s="270">
        <v>0.66117999999999999</v>
      </c>
      <c r="BI46" s="270">
        <v>0</v>
      </c>
      <c r="BJ46" s="270">
        <v>0</v>
      </c>
      <c r="BK46" s="271"/>
    </row>
    <row r="47" spans="1:63" s="272" customFormat="1" ht="24" customHeight="1">
      <c r="A47" s="49" t="e">
        <v>#REF!</v>
      </c>
      <c r="B47" s="267" t="s">
        <v>128</v>
      </c>
      <c r="C47" s="266" t="s">
        <v>129</v>
      </c>
      <c r="D47" s="266" t="s">
        <v>461</v>
      </c>
      <c r="E47" s="283">
        <v>0</v>
      </c>
      <c r="F47" s="268">
        <v>0</v>
      </c>
      <c r="G47" s="268">
        <v>0</v>
      </c>
      <c r="H47" s="268">
        <v>0</v>
      </c>
      <c r="I47" s="268">
        <v>0</v>
      </c>
      <c r="J47" s="268">
        <v>0</v>
      </c>
      <c r="K47" s="268">
        <v>0</v>
      </c>
      <c r="L47" s="268">
        <v>0</v>
      </c>
      <c r="M47" s="268">
        <v>0</v>
      </c>
      <c r="N47" s="268">
        <v>0</v>
      </c>
      <c r="O47" s="268">
        <v>0</v>
      </c>
      <c r="P47" s="268">
        <v>0</v>
      </c>
      <c r="Q47" s="268">
        <v>0</v>
      </c>
      <c r="R47" s="268">
        <v>0</v>
      </c>
      <c r="S47" s="268">
        <v>0</v>
      </c>
      <c r="T47" s="268">
        <v>0</v>
      </c>
      <c r="U47" s="268">
        <v>0</v>
      </c>
      <c r="V47" s="268">
        <v>0</v>
      </c>
      <c r="W47" s="268">
        <v>0</v>
      </c>
      <c r="X47" s="268">
        <v>0</v>
      </c>
      <c r="Y47" s="268">
        <v>0</v>
      </c>
      <c r="Z47" s="268">
        <v>0</v>
      </c>
      <c r="AA47" s="268">
        <v>0</v>
      </c>
      <c r="AB47" s="268">
        <v>0</v>
      </c>
      <c r="AC47" s="268">
        <v>0</v>
      </c>
      <c r="AD47" s="268">
        <v>0</v>
      </c>
      <c r="AE47" s="268">
        <v>0</v>
      </c>
      <c r="AF47" s="268">
        <v>0</v>
      </c>
      <c r="AG47" s="268">
        <v>0</v>
      </c>
      <c r="AH47" s="268">
        <v>0</v>
      </c>
      <c r="AI47" s="268">
        <v>0</v>
      </c>
      <c r="AJ47" s="268">
        <v>0</v>
      </c>
      <c r="AK47" s="268">
        <v>0</v>
      </c>
      <c r="AL47" s="268">
        <v>0</v>
      </c>
      <c r="AM47" s="268">
        <v>0</v>
      </c>
      <c r="AN47" s="268">
        <v>0</v>
      </c>
      <c r="AO47" s="268">
        <v>0</v>
      </c>
      <c r="AP47" s="268">
        <v>0</v>
      </c>
      <c r="AQ47" s="268">
        <v>0</v>
      </c>
      <c r="AR47" s="268">
        <v>0</v>
      </c>
      <c r="AS47" s="268">
        <v>0</v>
      </c>
      <c r="AT47" s="268">
        <v>0</v>
      </c>
      <c r="AU47" s="268">
        <v>0</v>
      </c>
      <c r="AV47" s="268">
        <v>0</v>
      </c>
      <c r="AW47" s="268">
        <v>0</v>
      </c>
      <c r="AX47" s="268">
        <v>0</v>
      </c>
      <c r="AY47" s="268">
        <v>0</v>
      </c>
      <c r="AZ47" s="268">
        <v>0</v>
      </c>
      <c r="BA47" s="268">
        <v>0</v>
      </c>
      <c r="BB47" s="268">
        <v>0</v>
      </c>
      <c r="BC47" s="268">
        <v>0</v>
      </c>
      <c r="BD47" s="268">
        <v>0</v>
      </c>
      <c r="BE47" s="268">
        <v>0</v>
      </c>
      <c r="BF47" s="269">
        <v>0</v>
      </c>
      <c r="BG47" s="268">
        <v>0</v>
      </c>
      <c r="BH47" s="270">
        <v>0</v>
      </c>
      <c r="BI47" s="270">
        <v>0</v>
      </c>
      <c r="BJ47" s="270">
        <v>0</v>
      </c>
      <c r="BK47" s="271"/>
    </row>
    <row r="48" spans="1:63" ht="20.100000000000001" customHeight="1">
      <c r="A48" s="282" t="e">
        <v>#REF!</v>
      </c>
      <c r="B48" s="50" t="s">
        <v>102</v>
      </c>
      <c r="C48" s="49" t="s">
        <v>103</v>
      </c>
      <c r="D48" s="94" t="s">
        <v>306</v>
      </c>
      <c r="E48" s="34">
        <v>1176.0495100000001</v>
      </c>
      <c r="F48" s="127">
        <v>18.190000000000001</v>
      </c>
      <c r="G48" s="128">
        <v>18.190000000000001</v>
      </c>
      <c r="H48" s="127">
        <v>11.41</v>
      </c>
      <c r="I48" s="127">
        <v>11.41</v>
      </c>
      <c r="J48" s="127">
        <v>0</v>
      </c>
      <c r="K48" s="127">
        <v>0.04</v>
      </c>
      <c r="L48" s="127">
        <v>5.28</v>
      </c>
      <c r="M48" s="127">
        <v>0</v>
      </c>
      <c r="N48" s="127">
        <v>0</v>
      </c>
      <c r="O48" s="127">
        <v>0</v>
      </c>
      <c r="P48" s="127">
        <v>1.4600000000000004</v>
      </c>
      <c r="Q48" s="127">
        <v>0</v>
      </c>
      <c r="R48" s="127">
        <v>0</v>
      </c>
      <c r="S48" s="128">
        <v>0</v>
      </c>
      <c r="T48" s="127">
        <v>0</v>
      </c>
      <c r="U48" s="127">
        <v>0</v>
      </c>
      <c r="V48" s="127">
        <v>0</v>
      </c>
      <c r="W48" s="127">
        <v>0</v>
      </c>
      <c r="X48" s="127">
        <v>0</v>
      </c>
      <c r="Y48" s="127">
        <v>0</v>
      </c>
      <c r="Z48" s="127">
        <v>0</v>
      </c>
      <c r="AA48" s="127">
        <v>0</v>
      </c>
      <c r="AB48" s="129">
        <v>0</v>
      </c>
      <c r="AC48" s="130">
        <v>0</v>
      </c>
      <c r="AD48" s="130">
        <v>0</v>
      </c>
      <c r="AE48" s="130">
        <v>0</v>
      </c>
      <c r="AF48" s="130">
        <v>0</v>
      </c>
      <c r="AG48" s="130">
        <v>0</v>
      </c>
      <c r="AH48" s="130">
        <v>0</v>
      </c>
      <c r="AI48" s="130">
        <v>0</v>
      </c>
      <c r="AJ48" s="130">
        <v>0</v>
      </c>
      <c r="AK48" s="130">
        <v>0</v>
      </c>
      <c r="AL48" s="127">
        <v>0</v>
      </c>
      <c r="AM48" s="127">
        <v>0</v>
      </c>
      <c r="AN48" s="127">
        <v>0</v>
      </c>
      <c r="AO48" s="127">
        <v>0</v>
      </c>
      <c r="AP48" s="130">
        <v>0</v>
      </c>
      <c r="AQ48" s="130">
        <v>0</v>
      </c>
      <c r="AR48" s="130">
        <v>0</v>
      </c>
      <c r="AS48" s="127">
        <v>0</v>
      </c>
      <c r="AT48" s="127">
        <v>0</v>
      </c>
      <c r="AU48" s="127">
        <v>0</v>
      </c>
      <c r="AV48" s="127">
        <v>0</v>
      </c>
      <c r="AW48" s="127">
        <v>0</v>
      </c>
      <c r="AX48" s="127">
        <v>0</v>
      </c>
      <c r="AY48" s="127">
        <v>0</v>
      </c>
      <c r="AZ48" s="127">
        <v>0</v>
      </c>
      <c r="BA48" s="127">
        <v>0</v>
      </c>
      <c r="BB48" s="127">
        <v>0</v>
      </c>
      <c r="BC48" s="127">
        <v>0</v>
      </c>
      <c r="BD48" s="127">
        <v>0</v>
      </c>
      <c r="BE48" s="129">
        <v>0</v>
      </c>
      <c r="BF48" s="120">
        <v>15.920000000000002</v>
      </c>
      <c r="BG48" s="128">
        <v>1191.9695100000001</v>
      </c>
      <c r="BH48" s="300">
        <v>1173.7795100000001</v>
      </c>
      <c r="BI48" s="300">
        <v>18.190000000000001</v>
      </c>
      <c r="BJ48" s="42">
        <v>-2.2699999999999996</v>
      </c>
      <c r="BK48" s="24"/>
    </row>
    <row r="49" spans="1:63" ht="20.100000000000001" customHeight="1">
      <c r="A49" s="282" t="e">
        <v>#REF!</v>
      </c>
      <c r="B49" s="50" t="s">
        <v>105</v>
      </c>
      <c r="C49" s="49" t="s">
        <v>106</v>
      </c>
      <c r="D49" s="94" t="s">
        <v>307</v>
      </c>
      <c r="E49" s="34">
        <v>115.58717</v>
      </c>
      <c r="F49" s="127">
        <v>3.9299999999999997</v>
      </c>
      <c r="G49" s="128">
        <v>3.9299999999999997</v>
      </c>
      <c r="H49" s="127">
        <v>2</v>
      </c>
      <c r="I49" s="127">
        <v>2</v>
      </c>
      <c r="J49" s="127">
        <v>0</v>
      </c>
      <c r="K49" s="127">
        <v>0.1</v>
      </c>
      <c r="L49" s="127">
        <v>1.42</v>
      </c>
      <c r="M49" s="127">
        <v>0</v>
      </c>
      <c r="N49" s="127">
        <v>0</v>
      </c>
      <c r="O49" s="127">
        <v>0</v>
      </c>
      <c r="P49" s="127">
        <v>0.41</v>
      </c>
      <c r="Q49" s="127">
        <v>0</v>
      </c>
      <c r="R49" s="127">
        <v>0</v>
      </c>
      <c r="S49" s="128">
        <v>0</v>
      </c>
      <c r="T49" s="127">
        <v>0</v>
      </c>
      <c r="U49" s="127">
        <v>0</v>
      </c>
      <c r="V49" s="127">
        <v>0</v>
      </c>
      <c r="W49" s="127">
        <v>0</v>
      </c>
      <c r="X49" s="127">
        <v>0</v>
      </c>
      <c r="Y49" s="127">
        <v>0</v>
      </c>
      <c r="Z49" s="127">
        <v>0</v>
      </c>
      <c r="AA49" s="127">
        <v>0</v>
      </c>
      <c r="AB49" s="129">
        <v>0</v>
      </c>
      <c r="AC49" s="130">
        <v>0</v>
      </c>
      <c r="AD49" s="130">
        <v>0</v>
      </c>
      <c r="AE49" s="130">
        <v>0</v>
      </c>
      <c r="AF49" s="130">
        <v>0</v>
      </c>
      <c r="AG49" s="130">
        <v>0</v>
      </c>
      <c r="AH49" s="130">
        <v>0</v>
      </c>
      <c r="AI49" s="130">
        <v>0</v>
      </c>
      <c r="AJ49" s="130">
        <v>0</v>
      </c>
      <c r="AK49" s="130">
        <v>0</v>
      </c>
      <c r="AL49" s="127">
        <v>0</v>
      </c>
      <c r="AM49" s="127">
        <v>0</v>
      </c>
      <c r="AN49" s="127">
        <v>0</v>
      </c>
      <c r="AO49" s="127">
        <v>0</v>
      </c>
      <c r="AP49" s="130">
        <v>0</v>
      </c>
      <c r="AQ49" s="130">
        <v>0</v>
      </c>
      <c r="AR49" s="130">
        <v>0</v>
      </c>
      <c r="AS49" s="127">
        <v>0</v>
      </c>
      <c r="AT49" s="127">
        <v>0</v>
      </c>
      <c r="AU49" s="127">
        <v>0</v>
      </c>
      <c r="AV49" s="127">
        <v>0</v>
      </c>
      <c r="AW49" s="127">
        <v>0</v>
      </c>
      <c r="AX49" s="127">
        <v>0</v>
      </c>
      <c r="AY49" s="127">
        <v>0</v>
      </c>
      <c r="AZ49" s="127">
        <v>0</v>
      </c>
      <c r="BA49" s="127">
        <v>0</v>
      </c>
      <c r="BB49" s="127">
        <v>0</v>
      </c>
      <c r="BC49" s="127">
        <v>0</v>
      </c>
      <c r="BD49" s="127">
        <v>0</v>
      </c>
      <c r="BE49" s="129">
        <v>0</v>
      </c>
      <c r="BF49" s="120">
        <v>1.3299999999999996</v>
      </c>
      <c r="BG49" s="128">
        <v>116.91717</v>
      </c>
      <c r="BH49" s="41">
        <v>112.98717000000001</v>
      </c>
      <c r="BI49" s="41">
        <v>3.9299999999999997</v>
      </c>
      <c r="BJ49" s="42">
        <v>-2.6</v>
      </c>
      <c r="BK49" s="24"/>
    </row>
    <row r="50" spans="1:63" ht="20.100000000000001" customHeight="1">
      <c r="A50" s="49" t="e">
        <v>#REF!</v>
      </c>
      <c r="B50" s="50" t="s">
        <v>108</v>
      </c>
      <c r="C50" s="49" t="s">
        <v>109</v>
      </c>
      <c r="D50" s="94" t="s">
        <v>462</v>
      </c>
      <c r="E50" s="34">
        <v>21.229959999999998</v>
      </c>
      <c r="F50" s="127">
        <v>0.11</v>
      </c>
      <c r="G50" s="128">
        <v>0.11</v>
      </c>
      <c r="H50" s="127">
        <v>0.11</v>
      </c>
      <c r="I50" s="127">
        <v>0.11</v>
      </c>
      <c r="J50" s="127">
        <v>0</v>
      </c>
      <c r="K50" s="127">
        <v>0</v>
      </c>
      <c r="L50" s="127">
        <v>0</v>
      </c>
      <c r="M50" s="127">
        <v>0</v>
      </c>
      <c r="N50" s="127">
        <v>0</v>
      </c>
      <c r="O50" s="127">
        <v>0</v>
      </c>
      <c r="P50" s="127">
        <v>0</v>
      </c>
      <c r="Q50" s="127">
        <v>0</v>
      </c>
      <c r="R50" s="127">
        <v>0</v>
      </c>
      <c r="S50" s="128">
        <v>0</v>
      </c>
      <c r="T50" s="127">
        <v>0</v>
      </c>
      <c r="U50" s="127">
        <v>0</v>
      </c>
      <c r="V50" s="127">
        <v>0</v>
      </c>
      <c r="W50" s="127">
        <v>0</v>
      </c>
      <c r="X50" s="127">
        <v>0</v>
      </c>
      <c r="Y50" s="127">
        <v>0</v>
      </c>
      <c r="Z50" s="127">
        <v>0</v>
      </c>
      <c r="AA50" s="127">
        <v>0</v>
      </c>
      <c r="AB50" s="129">
        <v>0</v>
      </c>
      <c r="AC50" s="130">
        <v>0</v>
      </c>
      <c r="AD50" s="130">
        <v>0</v>
      </c>
      <c r="AE50" s="130">
        <v>0</v>
      </c>
      <c r="AF50" s="130">
        <v>0</v>
      </c>
      <c r="AG50" s="130">
        <v>0</v>
      </c>
      <c r="AH50" s="130">
        <v>0</v>
      </c>
      <c r="AI50" s="130">
        <v>0</v>
      </c>
      <c r="AJ50" s="130">
        <v>0</v>
      </c>
      <c r="AK50" s="130">
        <v>0</v>
      </c>
      <c r="AL50" s="127">
        <v>0</v>
      </c>
      <c r="AM50" s="127">
        <v>0</v>
      </c>
      <c r="AN50" s="127">
        <v>0</v>
      </c>
      <c r="AO50" s="127">
        <v>0</v>
      </c>
      <c r="AP50" s="130">
        <v>0</v>
      </c>
      <c r="AQ50" s="130">
        <v>0</v>
      </c>
      <c r="AR50" s="130">
        <v>0</v>
      </c>
      <c r="AS50" s="127">
        <v>0</v>
      </c>
      <c r="AT50" s="127">
        <v>0</v>
      </c>
      <c r="AU50" s="127">
        <v>0</v>
      </c>
      <c r="AV50" s="127">
        <v>0</v>
      </c>
      <c r="AW50" s="127">
        <v>0</v>
      </c>
      <c r="AX50" s="127">
        <v>0</v>
      </c>
      <c r="AY50" s="127">
        <v>0</v>
      </c>
      <c r="AZ50" s="127">
        <v>0</v>
      </c>
      <c r="BA50" s="127">
        <v>0</v>
      </c>
      <c r="BB50" s="127">
        <v>0</v>
      </c>
      <c r="BC50" s="127">
        <v>0</v>
      </c>
      <c r="BD50" s="127">
        <v>0</v>
      </c>
      <c r="BE50" s="129">
        <v>0</v>
      </c>
      <c r="BF50" s="120">
        <v>0.11</v>
      </c>
      <c r="BG50" s="128">
        <v>21.339959999999998</v>
      </c>
      <c r="BH50" s="41">
        <v>21.229959999999998</v>
      </c>
      <c r="BI50" s="41">
        <v>0.11</v>
      </c>
      <c r="BJ50" s="42">
        <v>0</v>
      </c>
      <c r="BK50" s="24"/>
    </row>
    <row r="51" spans="1:63" ht="20.100000000000001" customHeight="1">
      <c r="A51" s="281" t="e">
        <v>#REF!</v>
      </c>
      <c r="B51" s="50" t="s">
        <v>111</v>
      </c>
      <c r="C51" s="49" t="s">
        <v>112</v>
      </c>
      <c r="D51" s="94" t="s">
        <v>463</v>
      </c>
      <c r="E51" s="34">
        <v>0.15539</v>
      </c>
      <c r="F51" s="127">
        <v>0</v>
      </c>
      <c r="G51" s="128">
        <v>0</v>
      </c>
      <c r="H51" s="127">
        <v>0</v>
      </c>
      <c r="I51" s="127">
        <v>0</v>
      </c>
      <c r="J51" s="127">
        <v>0</v>
      </c>
      <c r="K51" s="127">
        <v>0</v>
      </c>
      <c r="L51" s="127">
        <v>0</v>
      </c>
      <c r="M51" s="127">
        <v>0</v>
      </c>
      <c r="N51" s="127">
        <v>0</v>
      </c>
      <c r="O51" s="127">
        <v>0</v>
      </c>
      <c r="P51" s="127">
        <v>0</v>
      </c>
      <c r="Q51" s="127">
        <v>0</v>
      </c>
      <c r="R51" s="127">
        <v>0</v>
      </c>
      <c r="S51" s="128">
        <v>0</v>
      </c>
      <c r="T51" s="127">
        <v>0</v>
      </c>
      <c r="U51" s="127">
        <v>0</v>
      </c>
      <c r="V51" s="127">
        <v>0</v>
      </c>
      <c r="W51" s="127">
        <v>0</v>
      </c>
      <c r="X51" s="127">
        <v>0</v>
      </c>
      <c r="Y51" s="127">
        <v>0</v>
      </c>
      <c r="Z51" s="127">
        <v>0</v>
      </c>
      <c r="AA51" s="127">
        <v>0</v>
      </c>
      <c r="AB51" s="129">
        <v>0</v>
      </c>
      <c r="AC51" s="130">
        <v>0</v>
      </c>
      <c r="AD51" s="130">
        <v>0</v>
      </c>
      <c r="AE51" s="130">
        <v>0</v>
      </c>
      <c r="AF51" s="130">
        <v>0</v>
      </c>
      <c r="AG51" s="130">
        <v>0</v>
      </c>
      <c r="AH51" s="130">
        <v>0</v>
      </c>
      <c r="AI51" s="130">
        <v>0</v>
      </c>
      <c r="AJ51" s="130">
        <v>0</v>
      </c>
      <c r="AK51" s="130">
        <v>0</v>
      </c>
      <c r="AL51" s="127">
        <v>0</v>
      </c>
      <c r="AM51" s="127">
        <v>0</v>
      </c>
      <c r="AN51" s="127">
        <v>0</v>
      </c>
      <c r="AO51" s="127">
        <v>0</v>
      </c>
      <c r="AP51" s="130">
        <v>0</v>
      </c>
      <c r="AQ51" s="130">
        <v>0</v>
      </c>
      <c r="AR51" s="130">
        <v>0</v>
      </c>
      <c r="AS51" s="127">
        <v>0</v>
      </c>
      <c r="AT51" s="127">
        <v>0</v>
      </c>
      <c r="AU51" s="127">
        <v>0</v>
      </c>
      <c r="AV51" s="127">
        <v>0</v>
      </c>
      <c r="AW51" s="127">
        <v>0</v>
      </c>
      <c r="AX51" s="127">
        <v>0</v>
      </c>
      <c r="AY51" s="127">
        <v>0</v>
      </c>
      <c r="AZ51" s="127">
        <v>0</v>
      </c>
      <c r="BA51" s="127">
        <v>0</v>
      </c>
      <c r="BB51" s="127">
        <v>0</v>
      </c>
      <c r="BC51" s="127">
        <v>0</v>
      </c>
      <c r="BD51" s="127">
        <v>0</v>
      </c>
      <c r="BE51" s="129">
        <v>0</v>
      </c>
      <c r="BF51" s="82">
        <v>0</v>
      </c>
      <c r="BG51" s="128">
        <v>0.15539</v>
      </c>
      <c r="BH51" s="41">
        <v>0.15539</v>
      </c>
      <c r="BI51" s="41">
        <v>0</v>
      </c>
      <c r="BJ51" s="42">
        <v>0</v>
      </c>
      <c r="BK51" s="24"/>
    </row>
    <row r="52" spans="1:63" ht="20.100000000000001" customHeight="1">
      <c r="A52" s="281" t="e">
        <v>#REF!</v>
      </c>
      <c r="B52" s="50" t="s">
        <v>114</v>
      </c>
      <c r="C52" s="49" t="s">
        <v>115</v>
      </c>
      <c r="D52" s="94" t="s">
        <v>464</v>
      </c>
      <c r="E52" s="34">
        <v>0</v>
      </c>
      <c r="F52" s="127">
        <v>0</v>
      </c>
      <c r="G52" s="128">
        <v>0</v>
      </c>
      <c r="H52" s="127">
        <v>0</v>
      </c>
      <c r="I52" s="127">
        <v>0</v>
      </c>
      <c r="J52" s="127">
        <v>0</v>
      </c>
      <c r="K52" s="127">
        <v>0</v>
      </c>
      <c r="L52" s="127">
        <v>0</v>
      </c>
      <c r="M52" s="127">
        <v>0</v>
      </c>
      <c r="N52" s="127">
        <v>0</v>
      </c>
      <c r="O52" s="127">
        <v>0</v>
      </c>
      <c r="P52" s="127">
        <v>0</v>
      </c>
      <c r="Q52" s="127">
        <v>0</v>
      </c>
      <c r="R52" s="127">
        <v>0</v>
      </c>
      <c r="S52" s="128">
        <v>0</v>
      </c>
      <c r="T52" s="127">
        <v>0</v>
      </c>
      <c r="U52" s="127">
        <v>0</v>
      </c>
      <c r="V52" s="127">
        <v>0</v>
      </c>
      <c r="W52" s="127">
        <v>0</v>
      </c>
      <c r="X52" s="127">
        <v>0</v>
      </c>
      <c r="Y52" s="127">
        <v>0</v>
      </c>
      <c r="Z52" s="127">
        <v>0</v>
      </c>
      <c r="AA52" s="127">
        <v>0</v>
      </c>
      <c r="AB52" s="129">
        <v>0</v>
      </c>
      <c r="AC52" s="130">
        <v>0</v>
      </c>
      <c r="AD52" s="130">
        <v>0</v>
      </c>
      <c r="AE52" s="130">
        <v>0</v>
      </c>
      <c r="AF52" s="130">
        <v>0</v>
      </c>
      <c r="AG52" s="130">
        <v>0</v>
      </c>
      <c r="AH52" s="130">
        <v>0</v>
      </c>
      <c r="AI52" s="130">
        <v>0</v>
      </c>
      <c r="AJ52" s="130">
        <v>0</v>
      </c>
      <c r="AK52" s="130">
        <v>0</v>
      </c>
      <c r="AL52" s="127">
        <v>0</v>
      </c>
      <c r="AM52" s="127">
        <v>0</v>
      </c>
      <c r="AN52" s="127">
        <v>0</v>
      </c>
      <c r="AO52" s="127">
        <v>0</v>
      </c>
      <c r="AP52" s="130">
        <v>0</v>
      </c>
      <c r="AQ52" s="130">
        <v>0</v>
      </c>
      <c r="AR52" s="130">
        <v>0</v>
      </c>
      <c r="AS52" s="127">
        <v>0</v>
      </c>
      <c r="AT52" s="127">
        <v>0</v>
      </c>
      <c r="AU52" s="127">
        <v>0</v>
      </c>
      <c r="AV52" s="127">
        <v>0</v>
      </c>
      <c r="AW52" s="127">
        <v>0</v>
      </c>
      <c r="AX52" s="127">
        <v>0</v>
      </c>
      <c r="AY52" s="127">
        <v>0</v>
      </c>
      <c r="AZ52" s="127">
        <v>0</v>
      </c>
      <c r="BA52" s="127">
        <v>0</v>
      </c>
      <c r="BB52" s="127">
        <v>0</v>
      </c>
      <c r="BC52" s="127">
        <v>0</v>
      </c>
      <c r="BD52" s="127">
        <v>0</v>
      </c>
      <c r="BE52" s="129">
        <v>0</v>
      </c>
      <c r="BF52" s="82">
        <v>0</v>
      </c>
      <c r="BG52" s="128">
        <v>0</v>
      </c>
      <c r="BH52" s="41">
        <v>0</v>
      </c>
      <c r="BI52" s="41">
        <v>0</v>
      </c>
      <c r="BJ52" s="42">
        <v>0</v>
      </c>
      <c r="BK52" s="24"/>
    </row>
    <row r="53" spans="1:63" ht="20.100000000000001" customHeight="1">
      <c r="A53" s="49" t="e">
        <v>#REF!</v>
      </c>
      <c r="B53" s="50" t="s">
        <v>131</v>
      </c>
      <c r="C53" s="49" t="s">
        <v>132</v>
      </c>
      <c r="D53" s="94" t="s">
        <v>465</v>
      </c>
      <c r="E53" s="34">
        <v>1.6618499999999998</v>
      </c>
      <c r="F53" s="127">
        <v>0</v>
      </c>
      <c r="G53" s="128">
        <v>0</v>
      </c>
      <c r="H53" s="127">
        <v>0</v>
      </c>
      <c r="I53" s="127">
        <v>0</v>
      </c>
      <c r="J53" s="127">
        <v>0</v>
      </c>
      <c r="K53" s="127">
        <v>0</v>
      </c>
      <c r="L53" s="127">
        <v>0</v>
      </c>
      <c r="M53" s="127">
        <v>0</v>
      </c>
      <c r="N53" s="127">
        <v>0</v>
      </c>
      <c r="O53" s="127">
        <v>0</v>
      </c>
      <c r="P53" s="127">
        <v>0</v>
      </c>
      <c r="Q53" s="127">
        <v>0</v>
      </c>
      <c r="R53" s="127">
        <v>0</v>
      </c>
      <c r="S53" s="128">
        <v>0</v>
      </c>
      <c r="T53" s="127">
        <v>0</v>
      </c>
      <c r="U53" s="127">
        <v>0</v>
      </c>
      <c r="V53" s="127">
        <v>0</v>
      </c>
      <c r="W53" s="127">
        <v>0</v>
      </c>
      <c r="X53" s="127">
        <v>0</v>
      </c>
      <c r="Y53" s="127">
        <v>0</v>
      </c>
      <c r="Z53" s="127">
        <v>0</v>
      </c>
      <c r="AA53" s="127">
        <v>0</v>
      </c>
      <c r="AB53" s="129">
        <v>0</v>
      </c>
      <c r="AC53" s="130">
        <v>0</v>
      </c>
      <c r="AD53" s="130">
        <v>0</v>
      </c>
      <c r="AE53" s="130">
        <v>0</v>
      </c>
      <c r="AF53" s="130">
        <v>0</v>
      </c>
      <c r="AG53" s="130">
        <v>0</v>
      </c>
      <c r="AH53" s="130">
        <v>0</v>
      </c>
      <c r="AI53" s="130">
        <v>0</v>
      </c>
      <c r="AJ53" s="130">
        <v>0</v>
      </c>
      <c r="AK53" s="130">
        <v>0</v>
      </c>
      <c r="AL53" s="127">
        <v>0</v>
      </c>
      <c r="AM53" s="127">
        <v>0</v>
      </c>
      <c r="AN53" s="127">
        <v>0</v>
      </c>
      <c r="AO53" s="127">
        <v>0</v>
      </c>
      <c r="AP53" s="130">
        <v>0</v>
      </c>
      <c r="AQ53" s="130">
        <v>0</v>
      </c>
      <c r="AR53" s="130">
        <v>0</v>
      </c>
      <c r="AS53" s="127">
        <v>0</v>
      </c>
      <c r="AT53" s="127">
        <v>0</v>
      </c>
      <c r="AU53" s="127">
        <v>0</v>
      </c>
      <c r="AV53" s="127">
        <v>0</v>
      </c>
      <c r="AW53" s="127">
        <v>0</v>
      </c>
      <c r="AX53" s="127">
        <v>0</v>
      </c>
      <c r="AY53" s="127">
        <v>0</v>
      </c>
      <c r="AZ53" s="127">
        <v>0</v>
      </c>
      <c r="BA53" s="127">
        <v>0</v>
      </c>
      <c r="BB53" s="127">
        <v>0</v>
      </c>
      <c r="BC53" s="127">
        <v>0</v>
      </c>
      <c r="BD53" s="127">
        <v>0</v>
      </c>
      <c r="BE53" s="129">
        <v>0</v>
      </c>
      <c r="BF53" s="82">
        <v>0</v>
      </c>
      <c r="BG53" s="128">
        <v>1.6618499999999998</v>
      </c>
      <c r="BH53" s="41">
        <v>1.6618499999999998</v>
      </c>
      <c r="BI53" s="41">
        <v>0</v>
      </c>
      <c r="BJ53" s="42">
        <v>0</v>
      </c>
      <c r="BK53" s="24"/>
    </row>
    <row r="54" spans="1:63" ht="20.100000000000001" customHeight="1">
      <c r="A54" s="49" t="e">
        <v>#REF!</v>
      </c>
      <c r="B54" s="50" t="s">
        <v>134</v>
      </c>
      <c r="C54" s="49" t="s">
        <v>135</v>
      </c>
      <c r="D54" s="94" t="s">
        <v>466</v>
      </c>
      <c r="E54" s="34">
        <v>526.20507999999995</v>
      </c>
      <c r="F54" s="127">
        <v>0</v>
      </c>
      <c r="G54" s="128">
        <v>0</v>
      </c>
      <c r="H54" s="127">
        <v>0</v>
      </c>
      <c r="I54" s="127">
        <v>0</v>
      </c>
      <c r="J54" s="127">
        <v>0</v>
      </c>
      <c r="K54" s="127">
        <v>0</v>
      </c>
      <c r="L54" s="127">
        <v>0</v>
      </c>
      <c r="M54" s="127">
        <v>0</v>
      </c>
      <c r="N54" s="127">
        <v>0</v>
      </c>
      <c r="O54" s="127">
        <v>0</v>
      </c>
      <c r="P54" s="127">
        <v>0</v>
      </c>
      <c r="Q54" s="127">
        <v>0</v>
      </c>
      <c r="R54" s="127">
        <v>0</v>
      </c>
      <c r="S54" s="128">
        <v>0</v>
      </c>
      <c r="T54" s="127">
        <v>0</v>
      </c>
      <c r="U54" s="127">
        <v>0</v>
      </c>
      <c r="V54" s="127">
        <v>0</v>
      </c>
      <c r="W54" s="127">
        <v>0</v>
      </c>
      <c r="X54" s="127">
        <v>0</v>
      </c>
      <c r="Y54" s="127">
        <v>0</v>
      </c>
      <c r="Z54" s="127">
        <v>0</v>
      </c>
      <c r="AA54" s="127">
        <v>0</v>
      </c>
      <c r="AB54" s="129">
        <v>0</v>
      </c>
      <c r="AC54" s="130">
        <v>0</v>
      </c>
      <c r="AD54" s="130">
        <v>0</v>
      </c>
      <c r="AE54" s="130">
        <v>0</v>
      </c>
      <c r="AF54" s="130">
        <v>0</v>
      </c>
      <c r="AG54" s="130">
        <v>0</v>
      </c>
      <c r="AH54" s="130">
        <v>0</v>
      </c>
      <c r="AI54" s="130">
        <v>0</v>
      </c>
      <c r="AJ54" s="130">
        <v>0</v>
      </c>
      <c r="AK54" s="130">
        <v>0</v>
      </c>
      <c r="AL54" s="127">
        <v>0</v>
      </c>
      <c r="AM54" s="127">
        <v>0</v>
      </c>
      <c r="AN54" s="127">
        <v>0</v>
      </c>
      <c r="AO54" s="127">
        <v>0</v>
      </c>
      <c r="AP54" s="130">
        <v>0</v>
      </c>
      <c r="AQ54" s="130">
        <v>0</v>
      </c>
      <c r="AR54" s="130">
        <v>0</v>
      </c>
      <c r="AS54" s="127">
        <v>0</v>
      </c>
      <c r="AT54" s="127">
        <v>0</v>
      </c>
      <c r="AU54" s="127">
        <v>0</v>
      </c>
      <c r="AV54" s="127">
        <v>0</v>
      </c>
      <c r="AW54" s="127">
        <v>0</v>
      </c>
      <c r="AX54" s="127">
        <v>0</v>
      </c>
      <c r="AY54" s="127">
        <v>0</v>
      </c>
      <c r="AZ54" s="127">
        <v>0</v>
      </c>
      <c r="BA54" s="127">
        <v>0</v>
      </c>
      <c r="BB54" s="127">
        <v>0</v>
      </c>
      <c r="BC54" s="127">
        <v>0</v>
      </c>
      <c r="BD54" s="127">
        <v>0</v>
      </c>
      <c r="BE54" s="129">
        <v>0</v>
      </c>
      <c r="BF54" s="120">
        <v>-0.49</v>
      </c>
      <c r="BG54" s="128">
        <v>525.71507999999994</v>
      </c>
      <c r="BH54" s="41">
        <v>525.71507999999994</v>
      </c>
      <c r="BI54" s="41">
        <v>0</v>
      </c>
      <c r="BJ54" s="42">
        <v>-0.49</v>
      </c>
      <c r="BK54" s="25"/>
    </row>
    <row r="55" spans="1:63" ht="20.100000000000001" customHeight="1">
      <c r="A55" s="49" t="e">
        <v>#REF!</v>
      </c>
      <c r="B55" s="50" t="s">
        <v>137</v>
      </c>
      <c r="C55" s="49" t="s">
        <v>138</v>
      </c>
      <c r="D55" s="94" t="s">
        <v>467</v>
      </c>
      <c r="E55" s="34">
        <v>24.949390000000001</v>
      </c>
      <c r="F55" s="127">
        <v>0</v>
      </c>
      <c r="G55" s="128">
        <v>0</v>
      </c>
      <c r="H55" s="127">
        <v>0</v>
      </c>
      <c r="I55" s="127">
        <v>0</v>
      </c>
      <c r="J55" s="127">
        <v>0</v>
      </c>
      <c r="K55" s="127">
        <v>0</v>
      </c>
      <c r="L55" s="127">
        <v>0</v>
      </c>
      <c r="M55" s="127">
        <v>0</v>
      </c>
      <c r="N55" s="127">
        <v>0</v>
      </c>
      <c r="O55" s="127">
        <v>0</v>
      </c>
      <c r="P55" s="127">
        <v>0</v>
      </c>
      <c r="Q55" s="127">
        <v>0</v>
      </c>
      <c r="R55" s="127">
        <v>0</v>
      </c>
      <c r="S55" s="128">
        <v>0</v>
      </c>
      <c r="T55" s="127">
        <v>0</v>
      </c>
      <c r="U55" s="127">
        <v>0</v>
      </c>
      <c r="V55" s="127">
        <v>0</v>
      </c>
      <c r="W55" s="127">
        <v>0</v>
      </c>
      <c r="X55" s="127">
        <v>0</v>
      </c>
      <c r="Y55" s="127">
        <v>0</v>
      </c>
      <c r="Z55" s="127">
        <v>0</v>
      </c>
      <c r="AA55" s="127">
        <v>0</v>
      </c>
      <c r="AB55" s="129">
        <v>0</v>
      </c>
      <c r="AC55" s="130">
        <v>0</v>
      </c>
      <c r="AD55" s="130">
        <v>0</v>
      </c>
      <c r="AE55" s="130">
        <v>0</v>
      </c>
      <c r="AF55" s="130">
        <v>0</v>
      </c>
      <c r="AG55" s="130">
        <v>0</v>
      </c>
      <c r="AH55" s="130">
        <v>0</v>
      </c>
      <c r="AI55" s="130">
        <v>0</v>
      </c>
      <c r="AJ55" s="130">
        <v>0</v>
      </c>
      <c r="AK55" s="130">
        <v>0</v>
      </c>
      <c r="AL55" s="127">
        <v>0</v>
      </c>
      <c r="AM55" s="127">
        <v>0</v>
      </c>
      <c r="AN55" s="127">
        <v>0</v>
      </c>
      <c r="AO55" s="127">
        <v>0</v>
      </c>
      <c r="AP55" s="130">
        <v>0</v>
      </c>
      <c r="AQ55" s="130">
        <v>0</v>
      </c>
      <c r="AR55" s="130">
        <v>0</v>
      </c>
      <c r="AS55" s="127">
        <v>0</v>
      </c>
      <c r="AT55" s="127">
        <v>0</v>
      </c>
      <c r="AU55" s="127">
        <v>0</v>
      </c>
      <c r="AV55" s="127">
        <v>0</v>
      </c>
      <c r="AW55" s="127">
        <v>0</v>
      </c>
      <c r="AX55" s="127">
        <v>0</v>
      </c>
      <c r="AY55" s="127">
        <v>0</v>
      </c>
      <c r="AZ55" s="127">
        <v>0</v>
      </c>
      <c r="BA55" s="127">
        <v>0</v>
      </c>
      <c r="BB55" s="127">
        <v>0</v>
      </c>
      <c r="BC55" s="127">
        <v>0</v>
      </c>
      <c r="BD55" s="127">
        <v>0</v>
      </c>
      <c r="BE55" s="129">
        <v>0</v>
      </c>
      <c r="BF55" s="35">
        <v>0</v>
      </c>
      <c r="BG55" s="128">
        <v>24.949390000000001</v>
      </c>
      <c r="BH55" s="41">
        <v>24.949390000000001</v>
      </c>
      <c r="BI55" s="41">
        <v>0</v>
      </c>
      <c r="BJ55" s="42">
        <v>0</v>
      </c>
      <c r="BK55" s="24"/>
    </row>
    <row r="56" spans="1:63" ht="20.100000000000001" customHeight="1">
      <c r="A56" s="49" t="e">
        <v>#REF!</v>
      </c>
      <c r="B56" s="50" t="s">
        <v>140</v>
      </c>
      <c r="C56" s="49" t="s">
        <v>141</v>
      </c>
      <c r="D56" s="94" t="s">
        <v>468</v>
      </c>
      <c r="E56" s="34">
        <v>0</v>
      </c>
      <c r="F56" s="127">
        <v>0</v>
      </c>
      <c r="G56" s="128">
        <v>0</v>
      </c>
      <c r="H56" s="127">
        <v>0</v>
      </c>
      <c r="I56" s="127">
        <v>0</v>
      </c>
      <c r="J56" s="127">
        <v>0</v>
      </c>
      <c r="K56" s="127">
        <v>0</v>
      </c>
      <c r="L56" s="127">
        <v>0</v>
      </c>
      <c r="M56" s="127">
        <v>0</v>
      </c>
      <c r="N56" s="127">
        <v>0</v>
      </c>
      <c r="O56" s="127">
        <v>0</v>
      </c>
      <c r="P56" s="127">
        <v>0</v>
      </c>
      <c r="Q56" s="127">
        <v>0</v>
      </c>
      <c r="R56" s="127">
        <v>0</v>
      </c>
      <c r="S56" s="128">
        <v>0</v>
      </c>
      <c r="T56" s="127">
        <v>0</v>
      </c>
      <c r="U56" s="127">
        <v>0</v>
      </c>
      <c r="V56" s="127">
        <v>0</v>
      </c>
      <c r="W56" s="127">
        <v>0</v>
      </c>
      <c r="X56" s="127">
        <v>0</v>
      </c>
      <c r="Y56" s="127">
        <v>0</v>
      </c>
      <c r="Z56" s="127">
        <v>0</v>
      </c>
      <c r="AA56" s="127">
        <v>0</v>
      </c>
      <c r="AB56" s="129">
        <v>0</v>
      </c>
      <c r="AC56" s="130">
        <v>0</v>
      </c>
      <c r="AD56" s="130">
        <v>0</v>
      </c>
      <c r="AE56" s="130">
        <v>0</v>
      </c>
      <c r="AF56" s="130">
        <v>0</v>
      </c>
      <c r="AG56" s="130">
        <v>0</v>
      </c>
      <c r="AH56" s="130">
        <v>0</v>
      </c>
      <c r="AI56" s="130">
        <v>0</v>
      </c>
      <c r="AJ56" s="130">
        <v>0</v>
      </c>
      <c r="AK56" s="130">
        <v>0</v>
      </c>
      <c r="AL56" s="127">
        <v>0</v>
      </c>
      <c r="AM56" s="127">
        <v>0</v>
      </c>
      <c r="AN56" s="127">
        <v>0</v>
      </c>
      <c r="AO56" s="127">
        <v>0</v>
      </c>
      <c r="AP56" s="130">
        <v>0</v>
      </c>
      <c r="AQ56" s="130">
        <v>0</v>
      </c>
      <c r="AR56" s="130">
        <v>0</v>
      </c>
      <c r="AS56" s="127">
        <v>0</v>
      </c>
      <c r="AT56" s="127">
        <v>0</v>
      </c>
      <c r="AU56" s="127">
        <v>0</v>
      </c>
      <c r="AV56" s="127">
        <v>0</v>
      </c>
      <c r="AW56" s="127">
        <v>0</v>
      </c>
      <c r="AX56" s="127">
        <v>0</v>
      </c>
      <c r="AY56" s="127">
        <v>0</v>
      </c>
      <c r="AZ56" s="127">
        <v>0</v>
      </c>
      <c r="BA56" s="127">
        <v>0</v>
      </c>
      <c r="BB56" s="127">
        <v>0</v>
      </c>
      <c r="BC56" s="127">
        <v>0</v>
      </c>
      <c r="BD56" s="127">
        <v>0</v>
      </c>
      <c r="BE56" s="129">
        <v>0</v>
      </c>
      <c r="BF56" s="35">
        <v>0</v>
      </c>
      <c r="BG56" s="128">
        <v>0</v>
      </c>
      <c r="BH56" s="41">
        <v>0</v>
      </c>
      <c r="BI56" s="41">
        <v>0</v>
      </c>
      <c r="BJ56" s="42">
        <v>0</v>
      </c>
      <c r="BK56" s="24"/>
    </row>
    <row r="57" spans="1:63" ht="20.100000000000001" customHeight="1">
      <c r="A57" s="279" t="e">
        <v>#REF!</v>
      </c>
      <c r="B57" s="56" t="s">
        <v>142</v>
      </c>
      <c r="C57" s="55" t="s">
        <v>143</v>
      </c>
      <c r="D57" s="96" t="s">
        <v>469</v>
      </c>
      <c r="E57" s="34">
        <v>0</v>
      </c>
      <c r="F57" s="127">
        <v>0</v>
      </c>
      <c r="G57" s="128">
        <v>0</v>
      </c>
      <c r="H57" s="129">
        <v>0</v>
      </c>
      <c r="I57" s="129">
        <v>0</v>
      </c>
      <c r="J57" s="129">
        <v>0</v>
      </c>
      <c r="K57" s="129">
        <v>0</v>
      </c>
      <c r="L57" s="129">
        <v>0</v>
      </c>
      <c r="M57" s="129">
        <v>0</v>
      </c>
      <c r="N57" s="129">
        <v>0</v>
      </c>
      <c r="O57" s="129">
        <v>0</v>
      </c>
      <c r="P57" s="129">
        <v>0</v>
      </c>
      <c r="Q57" s="129">
        <v>0</v>
      </c>
      <c r="R57" s="129">
        <v>0</v>
      </c>
      <c r="S57" s="129">
        <v>0</v>
      </c>
      <c r="T57" s="129">
        <v>0</v>
      </c>
      <c r="U57" s="129">
        <v>0</v>
      </c>
      <c r="V57" s="129">
        <v>0</v>
      </c>
      <c r="W57" s="129">
        <v>0</v>
      </c>
      <c r="X57" s="129">
        <v>0</v>
      </c>
      <c r="Y57" s="129">
        <v>0</v>
      </c>
      <c r="Z57" s="129">
        <v>0</v>
      </c>
      <c r="AA57" s="129">
        <v>0</v>
      </c>
      <c r="AB57" s="129">
        <v>0</v>
      </c>
      <c r="AC57" s="132">
        <v>0</v>
      </c>
      <c r="AD57" s="132">
        <v>0</v>
      </c>
      <c r="AE57" s="132">
        <v>0</v>
      </c>
      <c r="AF57" s="132">
        <v>0</v>
      </c>
      <c r="AG57" s="132">
        <v>0</v>
      </c>
      <c r="AH57" s="132">
        <v>0</v>
      </c>
      <c r="AI57" s="132">
        <v>0</v>
      </c>
      <c r="AJ57" s="132">
        <v>0</v>
      </c>
      <c r="AK57" s="132">
        <v>0</v>
      </c>
      <c r="AL57" s="129">
        <v>0</v>
      </c>
      <c r="AM57" s="129">
        <v>0</v>
      </c>
      <c r="AN57" s="129">
        <v>0</v>
      </c>
      <c r="AO57" s="129">
        <v>0</v>
      </c>
      <c r="AP57" s="132">
        <v>0</v>
      </c>
      <c r="AQ57" s="132">
        <v>0</v>
      </c>
      <c r="AR57" s="132">
        <v>0</v>
      </c>
      <c r="AS57" s="129">
        <v>0</v>
      </c>
      <c r="AT57" s="129">
        <v>0</v>
      </c>
      <c r="AU57" s="129">
        <v>0</v>
      </c>
      <c r="AV57" s="129">
        <v>0</v>
      </c>
      <c r="AW57" s="129">
        <v>0</v>
      </c>
      <c r="AX57" s="129">
        <v>0</v>
      </c>
      <c r="AY57" s="129">
        <v>0</v>
      </c>
      <c r="AZ57" s="129">
        <v>0</v>
      </c>
      <c r="BA57" s="129">
        <v>0</v>
      </c>
      <c r="BB57" s="129">
        <v>0</v>
      </c>
      <c r="BC57" s="129">
        <v>0</v>
      </c>
      <c r="BD57" s="129">
        <v>0</v>
      </c>
      <c r="BE57" s="129">
        <v>0</v>
      </c>
      <c r="BF57" s="36">
        <v>0</v>
      </c>
      <c r="BG57" s="128">
        <v>0</v>
      </c>
      <c r="BH57" s="41">
        <v>0</v>
      </c>
      <c r="BI57" s="41">
        <v>0</v>
      </c>
      <c r="BJ57" s="42">
        <v>0</v>
      </c>
      <c r="BK57" s="25"/>
    </row>
    <row r="58" spans="1:63" s="30" customFormat="1" ht="20.100000000000001" customHeight="1">
      <c r="A58" s="524" t="s">
        <v>215</v>
      </c>
      <c r="B58" s="524"/>
      <c r="C58" s="60"/>
      <c r="D58" s="98"/>
      <c r="E58" s="87"/>
      <c r="F58" s="134"/>
      <c r="G58" s="134">
        <v>145.92579999999998</v>
      </c>
      <c r="H58" s="134">
        <v>116.50999999999999</v>
      </c>
      <c r="I58" s="134">
        <v>116.41</v>
      </c>
      <c r="J58" s="134">
        <v>0.1</v>
      </c>
      <c r="K58" s="134">
        <v>0.34</v>
      </c>
      <c r="L58" s="134">
        <v>12.415800000000001</v>
      </c>
      <c r="M58" s="134">
        <v>0</v>
      </c>
      <c r="N58" s="134">
        <v>0</v>
      </c>
      <c r="O58" s="134">
        <v>0</v>
      </c>
      <c r="P58" s="134">
        <v>16.66</v>
      </c>
      <c r="Q58" s="134">
        <v>0</v>
      </c>
      <c r="R58" s="134">
        <v>0</v>
      </c>
      <c r="S58" s="134">
        <v>5.36</v>
      </c>
      <c r="T58" s="134">
        <v>0</v>
      </c>
      <c r="U58" s="134">
        <v>0</v>
      </c>
      <c r="V58" s="134">
        <v>0</v>
      </c>
      <c r="W58" s="134">
        <v>0</v>
      </c>
      <c r="X58" s="134">
        <v>0</v>
      </c>
      <c r="Y58" s="134">
        <v>0</v>
      </c>
      <c r="Z58" s="134">
        <v>0</v>
      </c>
      <c r="AA58" s="134">
        <v>0</v>
      </c>
      <c r="AB58" s="134">
        <v>0</v>
      </c>
      <c r="AC58" s="135">
        <v>0</v>
      </c>
      <c r="AD58" s="135">
        <v>0</v>
      </c>
      <c r="AE58" s="135">
        <v>0</v>
      </c>
      <c r="AF58" s="135">
        <v>0</v>
      </c>
      <c r="AG58" s="135">
        <v>0</v>
      </c>
      <c r="AH58" s="135">
        <v>0</v>
      </c>
      <c r="AI58" s="135">
        <v>0</v>
      </c>
      <c r="AJ58" s="135">
        <v>0</v>
      </c>
      <c r="AK58" s="135">
        <v>0</v>
      </c>
      <c r="AL58" s="134">
        <v>0</v>
      </c>
      <c r="AM58" s="134">
        <v>0</v>
      </c>
      <c r="AN58" s="134">
        <v>0</v>
      </c>
      <c r="AO58" s="134">
        <v>0</v>
      </c>
      <c r="AP58" s="135">
        <v>0</v>
      </c>
      <c r="AQ58" s="135">
        <v>0</v>
      </c>
      <c r="AR58" s="135">
        <v>0</v>
      </c>
      <c r="AS58" s="134">
        <v>0</v>
      </c>
      <c r="AT58" s="134">
        <v>0</v>
      </c>
      <c r="AU58" s="134">
        <v>0</v>
      </c>
      <c r="AV58" s="134">
        <v>2.27</v>
      </c>
      <c r="AW58" s="134">
        <v>2.6</v>
      </c>
      <c r="AX58" s="134">
        <v>0</v>
      </c>
      <c r="AY58" s="134">
        <v>0</v>
      </c>
      <c r="AZ58" s="134">
        <v>0</v>
      </c>
      <c r="BA58" s="134">
        <v>0</v>
      </c>
      <c r="BB58" s="134">
        <v>0.49</v>
      </c>
      <c r="BC58" s="134">
        <v>0</v>
      </c>
      <c r="BD58" s="134">
        <v>0</v>
      </c>
      <c r="BE58" s="134">
        <v>0</v>
      </c>
      <c r="BF58" s="123"/>
      <c r="BG58" s="123"/>
      <c r="BH58" s="61"/>
      <c r="BI58" s="61"/>
      <c r="BJ58" s="61"/>
      <c r="BK58" s="29"/>
    </row>
    <row r="59" spans="1:63" s="30" customFormat="1" ht="20.100000000000001" customHeight="1">
      <c r="A59" s="72" t="s">
        <v>147</v>
      </c>
      <c r="B59" s="73" t="s">
        <v>148</v>
      </c>
      <c r="C59" s="74"/>
      <c r="D59" s="99"/>
      <c r="E59" s="88"/>
      <c r="F59" s="88"/>
      <c r="G59" s="89"/>
      <c r="H59" s="89"/>
      <c r="I59" s="88"/>
      <c r="J59" s="88"/>
      <c r="K59" s="88"/>
      <c r="L59" s="88"/>
      <c r="M59" s="88"/>
      <c r="N59" s="88"/>
      <c r="O59" s="88"/>
      <c r="P59" s="88"/>
      <c r="Q59" s="88"/>
      <c r="R59" s="88"/>
      <c r="S59" s="89"/>
      <c r="T59" s="88"/>
      <c r="U59" s="88"/>
      <c r="V59" s="88"/>
      <c r="W59" s="88"/>
      <c r="X59" s="88"/>
      <c r="Y59" s="88"/>
      <c r="Z59" s="88"/>
      <c r="AA59" s="88"/>
      <c r="AB59" s="89"/>
      <c r="AC59" s="90"/>
      <c r="AD59" s="90"/>
      <c r="AE59" s="90"/>
      <c r="AF59" s="90"/>
      <c r="AG59" s="90"/>
      <c r="AH59" s="90"/>
      <c r="AI59" s="90"/>
      <c r="AJ59" s="90"/>
      <c r="AK59" s="90"/>
      <c r="AL59" s="88"/>
      <c r="AM59" s="88"/>
      <c r="AN59" s="88"/>
      <c r="AO59" s="88"/>
      <c r="AP59" s="90"/>
      <c r="AQ59" s="90"/>
      <c r="AR59" s="90"/>
      <c r="AS59" s="88"/>
      <c r="AT59" s="88"/>
      <c r="AU59" s="88"/>
      <c r="AV59" s="88"/>
      <c r="AW59" s="88"/>
      <c r="AX59" s="88"/>
      <c r="AY59" s="88"/>
      <c r="AZ59" s="88"/>
      <c r="BA59" s="88"/>
      <c r="BB59" s="88"/>
      <c r="BC59" s="88"/>
      <c r="BD59" s="88"/>
      <c r="BE59" s="88"/>
      <c r="BF59" s="88"/>
      <c r="BG59" s="88"/>
      <c r="BH59" s="75"/>
      <c r="BI59" s="75"/>
      <c r="BJ59" s="75"/>
      <c r="BK59" s="29"/>
    </row>
    <row r="60" spans="1:63" s="30" customFormat="1" ht="20.100000000000001" customHeight="1">
      <c r="A60" s="273">
        <v>1</v>
      </c>
      <c r="B60" s="274" t="s">
        <v>275</v>
      </c>
      <c r="C60" s="275" t="s">
        <v>144</v>
      </c>
      <c r="D60" s="100" t="s">
        <v>470</v>
      </c>
      <c r="E60" s="80"/>
      <c r="F60" s="86">
        <v>0</v>
      </c>
      <c r="G60" s="81">
        <v>0</v>
      </c>
      <c r="H60" s="82">
        <v>0</v>
      </c>
      <c r="I60" s="82">
        <v>0</v>
      </c>
      <c r="J60" s="82">
        <v>0</v>
      </c>
      <c r="K60" s="82">
        <v>0</v>
      </c>
      <c r="L60" s="82">
        <v>0</v>
      </c>
      <c r="M60" s="82">
        <v>0</v>
      </c>
      <c r="N60" s="82">
        <v>0</v>
      </c>
      <c r="O60" s="82">
        <v>0</v>
      </c>
      <c r="P60" s="82">
        <v>0</v>
      </c>
      <c r="Q60" s="82">
        <v>0</v>
      </c>
      <c r="R60" s="82">
        <v>0</v>
      </c>
      <c r="S60" s="81">
        <v>0</v>
      </c>
      <c r="T60" s="82">
        <v>0</v>
      </c>
      <c r="U60" s="82">
        <v>0</v>
      </c>
      <c r="V60" s="82">
        <v>0</v>
      </c>
      <c r="W60" s="82">
        <v>0</v>
      </c>
      <c r="X60" s="82">
        <v>0</v>
      </c>
      <c r="Y60" s="82">
        <v>0</v>
      </c>
      <c r="Z60" s="82">
        <v>0</v>
      </c>
      <c r="AA60" s="82">
        <v>0</v>
      </c>
      <c r="AB60" s="83">
        <v>0</v>
      </c>
      <c r="AC60" s="84">
        <v>0</v>
      </c>
      <c r="AD60" s="84">
        <v>0</v>
      </c>
      <c r="AE60" s="84">
        <v>0</v>
      </c>
      <c r="AF60" s="84">
        <v>0</v>
      </c>
      <c r="AG60" s="84">
        <v>0</v>
      </c>
      <c r="AH60" s="84">
        <v>0</v>
      </c>
      <c r="AI60" s="84">
        <v>0</v>
      </c>
      <c r="AJ60" s="84">
        <v>0</v>
      </c>
      <c r="AK60" s="84">
        <v>0</v>
      </c>
      <c r="AL60" s="82">
        <v>0</v>
      </c>
      <c r="AM60" s="82">
        <v>0</v>
      </c>
      <c r="AN60" s="82">
        <v>0</v>
      </c>
      <c r="AO60" s="82">
        <v>0</v>
      </c>
      <c r="AP60" s="84">
        <v>0</v>
      </c>
      <c r="AQ60" s="84">
        <v>0</v>
      </c>
      <c r="AR60" s="84">
        <v>0</v>
      </c>
      <c r="AS60" s="82">
        <v>0</v>
      </c>
      <c r="AT60" s="82">
        <v>0</v>
      </c>
      <c r="AU60" s="82">
        <v>0</v>
      </c>
      <c r="AV60" s="82">
        <v>0</v>
      </c>
      <c r="AW60" s="82">
        <v>0</v>
      </c>
      <c r="AX60" s="82">
        <v>0</v>
      </c>
      <c r="AY60" s="82">
        <v>0</v>
      </c>
      <c r="AZ60" s="82">
        <v>0</v>
      </c>
      <c r="BA60" s="82">
        <v>0</v>
      </c>
      <c r="BB60" s="82">
        <v>0</v>
      </c>
      <c r="BC60" s="82">
        <v>0</v>
      </c>
      <c r="BD60" s="82">
        <v>0</v>
      </c>
      <c r="BE60" s="83">
        <v>0</v>
      </c>
      <c r="BF60" s="82">
        <v>0</v>
      </c>
      <c r="BG60" s="85">
        <v>0</v>
      </c>
      <c r="BH60" s="76"/>
      <c r="BI60" s="76"/>
      <c r="BJ60" s="76"/>
      <c r="BK60" s="29"/>
    </row>
    <row r="61" spans="1:63" s="30" customFormat="1" ht="27" customHeight="1">
      <c r="A61" s="273">
        <v>2</v>
      </c>
      <c r="B61" s="274" t="s">
        <v>276</v>
      </c>
      <c r="C61" s="275" t="s">
        <v>145</v>
      </c>
      <c r="D61" s="100" t="s">
        <v>471</v>
      </c>
      <c r="E61" s="80"/>
      <c r="F61" s="86">
        <v>0</v>
      </c>
      <c r="G61" s="81">
        <v>0</v>
      </c>
      <c r="H61" s="82">
        <v>0</v>
      </c>
      <c r="I61" s="82">
        <v>0</v>
      </c>
      <c r="J61" s="82">
        <v>0</v>
      </c>
      <c r="K61" s="82">
        <v>0</v>
      </c>
      <c r="L61" s="82">
        <v>0</v>
      </c>
      <c r="M61" s="82">
        <v>0</v>
      </c>
      <c r="N61" s="82">
        <v>0</v>
      </c>
      <c r="O61" s="82">
        <v>0</v>
      </c>
      <c r="P61" s="82">
        <v>0</v>
      </c>
      <c r="Q61" s="82">
        <v>0</v>
      </c>
      <c r="R61" s="82">
        <v>0</v>
      </c>
      <c r="S61" s="81">
        <v>0</v>
      </c>
      <c r="T61" s="82">
        <v>0</v>
      </c>
      <c r="U61" s="82">
        <v>0</v>
      </c>
      <c r="V61" s="82">
        <v>0</v>
      </c>
      <c r="W61" s="82">
        <v>0</v>
      </c>
      <c r="X61" s="82">
        <v>0</v>
      </c>
      <c r="Y61" s="82">
        <v>0</v>
      </c>
      <c r="Z61" s="82">
        <v>0</v>
      </c>
      <c r="AA61" s="82">
        <v>0</v>
      </c>
      <c r="AB61" s="83">
        <v>0</v>
      </c>
      <c r="AC61" s="84">
        <v>0</v>
      </c>
      <c r="AD61" s="84">
        <v>0</v>
      </c>
      <c r="AE61" s="84">
        <v>0</v>
      </c>
      <c r="AF61" s="84">
        <v>0</v>
      </c>
      <c r="AG61" s="84">
        <v>0</v>
      </c>
      <c r="AH61" s="84">
        <v>0</v>
      </c>
      <c r="AI61" s="84">
        <v>0</v>
      </c>
      <c r="AJ61" s="84">
        <v>0</v>
      </c>
      <c r="AK61" s="84">
        <v>0</v>
      </c>
      <c r="AL61" s="82">
        <v>0</v>
      </c>
      <c r="AM61" s="82">
        <v>0</v>
      </c>
      <c r="AN61" s="82">
        <v>0</v>
      </c>
      <c r="AO61" s="82">
        <v>0</v>
      </c>
      <c r="AP61" s="84">
        <v>0</v>
      </c>
      <c r="AQ61" s="84">
        <v>0</v>
      </c>
      <c r="AR61" s="84">
        <v>0</v>
      </c>
      <c r="AS61" s="82">
        <v>0</v>
      </c>
      <c r="AT61" s="82">
        <v>0</v>
      </c>
      <c r="AU61" s="82">
        <v>0</v>
      </c>
      <c r="AV61" s="82">
        <v>0</v>
      </c>
      <c r="AW61" s="82">
        <v>0</v>
      </c>
      <c r="AX61" s="82">
        <v>0</v>
      </c>
      <c r="AY61" s="82">
        <v>0</v>
      </c>
      <c r="AZ61" s="82">
        <v>0</v>
      </c>
      <c r="BA61" s="82">
        <v>0</v>
      </c>
      <c r="BB61" s="82">
        <v>0</v>
      </c>
      <c r="BC61" s="82">
        <v>0</v>
      </c>
      <c r="BD61" s="82">
        <v>0</v>
      </c>
      <c r="BE61" s="83">
        <v>0</v>
      </c>
      <c r="BF61" s="82">
        <v>0</v>
      </c>
      <c r="BG61" s="85">
        <v>0</v>
      </c>
      <c r="BH61" s="76"/>
      <c r="BI61" s="76"/>
      <c r="BJ61" s="76"/>
      <c r="BK61" s="29"/>
    </row>
    <row r="62" spans="1:63" s="30" customFormat="1" ht="27" customHeight="1">
      <c r="A62" s="273">
        <v>3</v>
      </c>
      <c r="B62" s="274" t="s">
        <v>277</v>
      </c>
      <c r="C62" s="275" t="s">
        <v>146</v>
      </c>
      <c r="D62" s="100" t="s">
        <v>472</v>
      </c>
      <c r="E62" s="80"/>
      <c r="F62" s="86">
        <v>0</v>
      </c>
      <c r="G62" s="81">
        <v>0</v>
      </c>
      <c r="H62" s="82">
        <v>0</v>
      </c>
      <c r="I62" s="82">
        <v>0</v>
      </c>
      <c r="J62" s="82">
        <v>0</v>
      </c>
      <c r="K62" s="82">
        <v>0</v>
      </c>
      <c r="L62" s="82">
        <v>0</v>
      </c>
      <c r="M62" s="82">
        <v>0</v>
      </c>
      <c r="N62" s="82">
        <v>0</v>
      </c>
      <c r="O62" s="82">
        <v>0</v>
      </c>
      <c r="P62" s="82">
        <v>0</v>
      </c>
      <c r="Q62" s="82">
        <v>0</v>
      </c>
      <c r="R62" s="82">
        <v>0</v>
      </c>
      <c r="S62" s="81">
        <v>0</v>
      </c>
      <c r="T62" s="82">
        <v>0</v>
      </c>
      <c r="U62" s="82">
        <v>0</v>
      </c>
      <c r="V62" s="82">
        <v>0</v>
      </c>
      <c r="W62" s="82">
        <v>0</v>
      </c>
      <c r="X62" s="82">
        <v>0</v>
      </c>
      <c r="Y62" s="82">
        <v>0</v>
      </c>
      <c r="Z62" s="82">
        <v>0</v>
      </c>
      <c r="AA62" s="82">
        <v>0</v>
      </c>
      <c r="AB62" s="83">
        <v>0</v>
      </c>
      <c r="AC62" s="84">
        <v>0</v>
      </c>
      <c r="AD62" s="84">
        <v>0</v>
      </c>
      <c r="AE62" s="84">
        <v>0</v>
      </c>
      <c r="AF62" s="84">
        <v>0</v>
      </c>
      <c r="AG62" s="84">
        <v>0</v>
      </c>
      <c r="AH62" s="84">
        <v>0</v>
      </c>
      <c r="AI62" s="84">
        <v>0</v>
      </c>
      <c r="AJ62" s="84">
        <v>0</v>
      </c>
      <c r="AK62" s="84">
        <v>0</v>
      </c>
      <c r="AL62" s="82">
        <v>0</v>
      </c>
      <c r="AM62" s="82">
        <v>0</v>
      </c>
      <c r="AN62" s="82">
        <v>0</v>
      </c>
      <c r="AO62" s="82">
        <v>0</v>
      </c>
      <c r="AP62" s="84">
        <v>0</v>
      </c>
      <c r="AQ62" s="84">
        <v>0</v>
      </c>
      <c r="AR62" s="84">
        <v>0</v>
      </c>
      <c r="AS62" s="82">
        <v>0</v>
      </c>
      <c r="AT62" s="82">
        <v>0</v>
      </c>
      <c r="AU62" s="82">
        <v>0</v>
      </c>
      <c r="AV62" s="82">
        <v>0</v>
      </c>
      <c r="AW62" s="82">
        <v>0</v>
      </c>
      <c r="AX62" s="82">
        <v>0</v>
      </c>
      <c r="AY62" s="82">
        <v>0</v>
      </c>
      <c r="AZ62" s="82">
        <v>0</v>
      </c>
      <c r="BA62" s="82">
        <v>0</v>
      </c>
      <c r="BB62" s="82">
        <v>0</v>
      </c>
      <c r="BC62" s="82">
        <v>0</v>
      </c>
      <c r="BD62" s="82">
        <v>0</v>
      </c>
      <c r="BE62" s="83">
        <v>0</v>
      </c>
      <c r="BF62" s="82">
        <v>0</v>
      </c>
      <c r="BG62" s="85">
        <v>0</v>
      </c>
      <c r="BH62" s="76"/>
      <c r="BI62" s="76"/>
      <c r="BJ62" s="76"/>
      <c r="BK62" s="29"/>
    </row>
    <row r="63" spans="1:63" s="30" customFormat="1" ht="27" customHeight="1">
      <c r="A63" s="273">
        <v>4</v>
      </c>
      <c r="B63" s="274" t="s">
        <v>278</v>
      </c>
      <c r="C63" s="275" t="s">
        <v>279</v>
      </c>
      <c r="D63" s="100" t="s">
        <v>473</v>
      </c>
      <c r="E63" s="80"/>
      <c r="F63" s="86">
        <v>0</v>
      </c>
      <c r="G63" s="81">
        <v>0</v>
      </c>
      <c r="H63" s="82">
        <v>0</v>
      </c>
      <c r="I63" s="82">
        <v>0</v>
      </c>
      <c r="J63" s="82">
        <v>0</v>
      </c>
      <c r="K63" s="82">
        <v>0</v>
      </c>
      <c r="L63" s="82">
        <v>0</v>
      </c>
      <c r="M63" s="82">
        <v>0</v>
      </c>
      <c r="N63" s="82">
        <v>0</v>
      </c>
      <c r="O63" s="82">
        <v>0</v>
      </c>
      <c r="P63" s="82">
        <v>0</v>
      </c>
      <c r="Q63" s="82">
        <v>0</v>
      </c>
      <c r="R63" s="82">
        <v>0</v>
      </c>
      <c r="S63" s="81">
        <v>0</v>
      </c>
      <c r="T63" s="82">
        <v>0</v>
      </c>
      <c r="U63" s="82">
        <v>0</v>
      </c>
      <c r="V63" s="82">
        <v>0</v>
      </c>
      <c r="W63" s="82">
        <v>0</v>
      </c>
      <c r="X63" s="82">
        <v>0</v>
      </c>
      <c r="Y63" s="82">
        <v>0</v>
      </c>
      <c r="Z63" s="82">
        <v>0</v>
      </c>
      <c r="AA63" s="82">
        <v>0</v>
      </c>
      <c r="AB63" s="83">
        <v>0</v>
      </c>
      <c r="AC63" s="84">
        <v>0</v>
      </c>
      <c r="AD63" s="84">
        <v>0</v>
      </c>
      <c r="AE63" s="84">
        <v>0</v>
      </c>
      <c r="AF63" s="84">
        <v>0</v>
      </c>
      <c r="AG63" s="84">
        <v>0</v>
      </c>
      <c r="AH63" s="84">
        <v>0</v>
      </c>
      <c r="AI63" s="84">
        <v>0</v>
      </c>
      <c r="AJ63" s="84">
        <v>0</v>
      </c>
      <c r="AK63" s="84">
        <v>0</v>
      </c>
      <c r="AL63" s="82">
        <v>0</v>
      </c>
      <c r="AM63" s="82">
        <v>0</v>
      </c>
      <c r="AN63" s="82">
        <v>0</v>
      </c>
      <c r="AO63" s="82">
        <v>0</v>
      </c>
      <c r="AP63" s="84">
        <v>0</v>
      </c>
      <c r="AQ63" s="84">
        <v>0</v>
      </c>
      <c r="AR63" s="84">
        <v>0</v>
      </c>
      <c r="AS63" s="82">
        <v>0</v>
      </c>
      <c r="AT63" s="82">
        <v>0</v>
      </c>
      <c r="AU63" s="82">
        <v>0</v>
      </c>
      <c r="AV63" s="82">
        <v>0</v>
      </c>
      <c r="AW63" s="82">
        <v>0</v>
      </c>
      <c r="AX63" s="82">
        <v>0</v>
      </c>
      <c r="AY63" s="82">
        <v>0</v>
      </c>
      <c r="AZ63" s="82">
        <v>0</v>
      </c>
      <c r="BA63" s="82">
        <v>0</v>
      </c>
      <c r="BB63" s="82">
        <v>0</v>
      </c>
      <c r="BC63" s="82">
        <v>0</v>
      </c>
      <c r="BD63" s="82">
        <v>0</v>
      </c>
      <c r="BE63" s="83">
        <v>0</v>
      </c>
      <c r="BF63" s="82">
        <v>0</v>
      </c>
      <c r="BG63" s="85">
        <v>0</v>
      </c>
      <c r="BH63" s="76"/>
      <c r="BI63" s="76"/>
      <c r="BJ63" s="76"/>
      <c r="BK63" s="29"/>
    </row>
    <row r="64" spans="1:63" s="30" customFormat="1" ht="27" customHeight="1">
      <c r="A64" s="273">
        <v>5</v>
      </c>
      <c r="B64" s="274" t="s">
        <v>280</v>
      </c>
      <c r="C64" s="275" t="s">
        <v>281</v>
      </c>
      <c r="D64" s="100" t="s">
        <v>474</v>
      </c>
      <c r="E64" s="80"/>
      <c r="F64" s="86">
        <v>0</v>
      </c>
      <c r="G64" s="81">
        <v>0</v>
      </c>
      <c r="H64" s="82">
        <v>0</v>
      </c>
      <c r="I64" s="82">
        <v>0</v>
      </c>
      <c r="J64" s="82">
        <v>0</v>
      </c>
      <c r="K64" s="82">
        <v>0</v>
      </c>
      <c r="L64" s="82">
        <v>0</v>
      </c>
      <c r="M64" s="82">
        <v>0</v>
      </c>
      <c r="N64" s="82">
        <v>0</v>
      </c>
      <c r="O64" s="82">
        <v>0</v>
      </c>
      <c r="P64" s="82">
        <v>0</v>
      </c>
      <c r="Q64" s="82">
        <v>0</v>
      </c>
      <c r="R64" s="82">
        <v>0</v>
      </c>
      <c r="S64" s="81">
        <v>0</v>
      </c>
      <c r="T64" s="82">
        <v>0</v>
      </c>
      <c r="U64" s="82">
        <v>0</v>
      </c>
      <c r="V64" s="82">
        <v>0</v>
      </c>
      <c r="W64" s="82">
        <v>0</v>
      </c>
      <c r="X64" s="82">
        <v>0</v>
      </c>
      <c r="Y64" s="82">
        <v>0</v>
      </c>
      <c r="Z64" s="82">
        <v>0</v>
      </c>
      <c r="AA64" s="82">
        <v>0</v>
      </c>
      <c r="AB64" s="83">
        <v>0</v>
      </c>
      <c r="AC64" s="84">
        <v>0</v>
      </c>
      <c r="AD64" s="84">
        <v>0</v>
      </c>
      <c r="AE64" s="84">
        <v>0</v>
      </c>
      <c r="AF64" s="84">
        <v>0</v>
      </c>
      <c r="AG64" s="84">
        <v>0</v>
      </c>
      <c r="AH64" s="84">
        <v>0</v>
      </c>
      <c r="AI64" s="84">
        <v>0</v>
      </c>
      <c r="AJ64" s="84">
        <v>0</v>
      </c>
      <c r="AK64" s="84">
        <v>0</v>
      </c>
      <c r="AL64" s="82">
        <v>0</v>
      </c>
      <c r="AM64" s="82">
        <v>0</v>
      </c>
      <c r="AN64" s="82">
        <v>0</v>
      </c>
      <c r="AO64" s="82">
        <v>0</v>
      </c>
      <c r="AP64" s="84">
        <v>0</v>
      </c>
      <c r="AQ64" s="84">
        <v>0</v>
      </c>
      <c r="AR64" s="84">
        <v>0</v>
      </c>
      <c r="AS64" s="82">
        <v>0</v>
      </c>
      <c r="AT64" s="82">
        <v>0</v>
      </c>
      <c r="AU64" s="82">
        <v>0</v>
      </c>
      <c r="AV64" s="82">
        <v>0</v>
      </c>
      <c r="AW64" s="82">
        <v>0</v>
      </c>
      <c r="AX64" s="82">
        <v>0</v>
      </c>
      <c r="AY64" s="82">
        <v>0</v>
      </c>
      <c r="AZ64" s="82">
        <v>0</v>
      </c>
      <c r="BA64" s="82">
        <v>0</v>
      </c>
      <c r="BB64" s="82">
        <v>0</v>
      </c>
      <c r="BC64" s="82">
        <v>0</v>
      </c>
      <c r="BD64" s="82">
        <v>0</v>
      </c>
      <c r="BE64" s="83">
        <v>0</v>
      </c>
      <c r="BF64" s="82">
        <v>0</v>
      </c>
      <c r="BG64" s="85">
        <v>0</v>
      </c>
      <c r="BH64" s="76"/>
      <c r="BI64" s="76"/>
      <c r="BJ64" s="76"/>
      <c r="BK64" s="29"/>
    </row>
    <row r="65" spans="1:63" s="30" customFormat="1" ht="27" customHeight="1">
      <c r="A65" s="273">
        <v>6</v>
      </c>
      <c r="B65" s="274" t="s">
        <v>150</v>
      </c>
      <c r="C65" s="275" t="s">
        <v>151</v>
      </c>
      <c r="D65" s="100" t="s">
        <v>475</v>
      </c>
      <c r="E65" s="80"/>
      <c r="F65" s="86">
        <v>0</v>
      </c>
      <c r="G65" s="81">
        <v>0</v>
      </c>
      <c r="H65" s="82">
        <v>0</v>
      </c>
      <c r="I65" s="82">
        <v>0</v>
      </c>
      <c r="J65" s="82">
        <v>0</v>
      </c>
      <c r="K65" s="82">
        <v>0</v>
      </c>
      <c r="L65" s="82">
        <v>0</v>
      </c>
      <c r="M65" s="82">
        <v>0</v>
      </c>
      <c r="N65" s="82">
        <v>0</v>
      </c>
      <c r="O65" s="82">
        <v>0</v>
      </c>
      <c r="P65" s="82">
        <v>0</v>
      </c>
      <c r="Q65" s="82">
        <v>0</v>
      </c>
      <c r="R65" s="82">
        <v>0</v>
      </c>
      <c r="S65" s="81">
        <v>0</v>
      </c>
      <c r="T65" s="82">
        <v>0</v>
      </c>
      <c r="U65" s="82">
        <v>0</v>
      </c>
      <c r="V65" s="82">
        <v>0</v>
      </c>
      <c r="W65" s="82">
        <v>0</v>
      </c>
      <c r="X65" s="82">
        <v>0</v>
      </c>
      <c r="Y65" s="82">
        <v>0</v>
      </c>
      <c r="Z65" s="82">
        <v>0</v>
      </c>
      <c r="AA65" s="82">
        <v>0</v>
      </c>
      <c r="AB65" s="83">
        <v>0</v>
      </c>
      <c r="AC65" s="84">
        <v>0</v>
      </c>
      <c r="AD65" s="84">
        <v>0</v>
      </c>
      <c r="AE65" s="84">
        <v>0</v>
      </c>
      <c r="AF65" s="84">
        <v>0</v>
      </c>
      <c r="AG65" s="84">
        <v>0</v>
      </c>
      <c r="AH65" s="84">
        <v>0</v>
      </c>
      <c r="AI65" s="84">
        <v>0</v>
      </c>
      <c r="AJ65" s="84">
        <v>0</v>
      </c>
      <c r="AK65" s="84">
        <v>0</v>
      </c>
      <c r="AL65" s="82">
        <v>0</v>
      </c>
      <c r="AM65" s="82">
        <v>0</v>
      </c>
      <c r="AN65" s="82">
        <v>0</v>
      </c>
      <c r="AO65" s="82">
        <v>0</v>
      </c>
      <c r="AP65" s="84">
        <v>0</v>
      </c>
      <c r="AQ65" s="84">
        <v>0</v>
      </c>
      <c r="AR65" s="84">
        <v>0</v>
      </c>
      <c r="AS65" s="82">
        <v>0</v>
      </c>
      <c r="AT65" s="82">
        <v>0</v>
      </c>
      <c r="AU65" s="82">
        <v>0</v>
      </c>
      <c r="AV65" s="82">
        <v>0</v>
      </c>
      <c r="AW65" s="82">
        <v>0</v>
      </c>
      <c r="AX65" s="82">
        <v>0</v>
      </c>
      <c r="AY65" s="82">
        <v>0</v>
      </c>
      <c r="AZ65" s="82">
        <v>0</v>
      </c>
      <c r="BA65" s="82">
        <v>0</v>
      </c>
      <c r="BB65" s="82">
        <v>0</v>
      </c>
      <c r="BC65" s="82">
        <v>0</v>
      </c>
      <c r="BD65" s="82">
        <v>0</v>
      </c>
      <c r="BE65" s="83">
        <v>0</v>
      </c>
      <c r="BF65" s="82">
        <v>0</v>
      </c>
      <c r="BG65" s="85">
        <v>0</v>
      </c>
      <c r="BH65" s="76"/>
      <c r="BI65" s="76"/>
      <c r="BJ65" s="76"/>
      <c r="BK65" s="29"/>
    </row>
    <row r="66" spans="1:63" s="30" customFormat="1" ht="27" customHeight="1">
      <c r="A66" s="273">
        <v>7</v>
      </c>
      <c r="B66" s="274" t="s">
        <v>282</v>
      </c>
      <c r="C66" s="275" t="s">
        <v>283</v>
      </c>
      <c r="D66" s="100" t="s">
        <v>476</v>
      </c>
      <c r="E66" s="80"/>
      <c r="F66" s="86">
        <v>0</v>
      </c>
      <c r="G66" s="81">
        <v>0</v>
      </c>
      <c r="H66" s="82">
        <v>0</v>
      </c>
      <c r="I66" s="82">
        <v>0</v>
      </c>
      <c r="J66" s="82">
        <v>0</v>
      </c>
      <c r="K66" s="82">
        <v>0</v>
      </c>
      <c r="L66" s="82">
        <v>0</v>
      </c>
      <c r="M66" s="82">
        <v>0</v>
      </c>
      <c r="N66" s="82">
        <v>0</v>
      </c>
      <c r="O66" s="82">
        <v>0</v>
      </c>
      <c r="P66" s="82">
        <v>0</v>
      </c>
      <c r="Q66" s="82">
        <v>0</v>
      </c>
      <c r="R66" s="82">
        <v>0</v>
      </c>
      <c r="S66" s="81">
        <v>0</v>
      </c>
      <c r="T66" s="82">
        <v>0</v>
      </c>
      <c r="U66" s="82">
        <v>0</v>
      </c>
      <c r="V66" s="82">
        <v>0</v>
      </c>
      <c r="W66" s="82">
        <v>0</v>
      </c>
      <c r="X66" s="82">
        <v>0</v>
      </c>
      <c r="Y66" s="82">
        <v>0</v>
      </c>
      <c r="Z66" s="82">
        <v>0</v>
      </c>
      <c r="AA66" s="82">
        <v>0</v>
      </c>
      <c r="AB66" s="83">
        <v>0</v>
      </c>
      <c r="AC66" s="84">
        <v>0</v>
      </c>
      <c r="AD66" s="84">
        <v>0</v>
      </c>
      <c r="AE66" s="84">
        <v>0</v>
      </c>
      <c r="AF66" s="84">
        <v>0</v>
      </c>
      <c r="AG66" s="84">
        <v>0</v>
      </c>
      <c r="AH66" s="84">
        <v>0</v>
      </c>
      <c r="AI66" s="84">
        <v>0</v>
      </c>
      <c r="AJ66" s="84">
        <v>0</v>
      </c>
      <c r="AK66" s="84">
        <v>0</v>
      </c>
      <c r="AL66" s="82">
        <v>0</v>
      </c>
      <c r="AM66" s="82">
        <v>0</v>
      </c>
      <c r="AN66" s="82">
        <v>0</v>
      </c>
      <c r="AO66" s="82">
        <v>0</v>
      </c>
      <c r="AP66" s="84">
        <v>0</v>
      </c>
      <c r="AQ66" s="84">
        <v>0</v>
      </c>
      <c r="AR66" s="84">
        <v>0</v>
      </c>
      <c r="AS66" s="82">
        <v>0</v>
      </c>
      <c r="AT66" s="82">
        <v>0</v>
      </c>
      <c r="AU66" s="82">
        <v>0</v>
      </c>
      <c r="AV66" s="82">
        <v>0</v>
      </c>
      <c r="AW66" s="82">
        <v>0</v>
      </c>
      <c r="AX66" s="82">
        <v>0</v>
      </c>
      <c r="AY66" s="82">
        <v>0</v>
      </c>
      <c r="AZ66" s="82">
        <v>0</v>
      </c>
      <c r="BA66" s="82">
        <v>0</v>
      </c>
      <c r="BB66" s="82">
        <v>0</v>
      </c>
      <c r="BC66" s="82">
        <v>0</v>
      </c>
      <c r="BD66" s="82">
        <v>0</v>
      </c>
      <c r="BE66" s="83">
        <v>0</v>
      </c>
      <c r="BF66" s="82">
        <v>0</v>
      </c>
      <c r="BG66" s="85">
        <v>0</v>
      </c>
      <c r="BH66" s="76"/>
      <c r="BI66" s="76"/>
      <c r="BJ66" s="76"/>
      <c r="BK66" s="29"/>
    </row>
    <row r="67" spans="1:63" s="30" customFormat="1" ht="27" customHeight="1">
      <c r="A67" s="273">
        <v>8</v>
      </c>
      <c r="B67" s="274" t="s">
        <v>284</v>
      </c>
      <c r="C67" s="275" t="s">
        <v>285</v>
      </c>
      <c r="D67" s="100" t="s">
        <v>477</v>
      </c>
      <c r="E67" s="80"/>
      <c r="F67" s="86">
        <v>0</v>
      </c>
      <c r="G67" s="81">
        <v>0</v>
      </c>
      <c r="H67" s="82">
        <v>0</v>
      </c>
      <c r="I67" s="82">
        <v>0</v>
      </c>
      <c r="J67" s="82">
        <v>0</v>
      </c>
      <c r="K67" s="82">
        <v>0</v>
      </c>
      <c r="L67" s="82">
        <v>0</v>
      </c>
      <c r="M67" s="82">
        <v>0</v>
      </c>
      <c r="N67" s="82">
        <v>0</v>
      </c>
      <c r="O67" s="82">
        <v>0</v>
      </c>
      <c r="P67" s="82">
        <v>0</v>
      </c>
      <c r="Q67" s="82">
        <v>0</v>
      </c>
      <c r="R67" s="82">
        <v>0</v>
      </c>
      <c r="S67" s="81">
        <v>0</v>
      </c>
      <c r="T67" s="82">
        <v>0</v>
      </c>
      <c r="U67" s="82">
        <v>0</v>
      </c>
      <c r="V67" s="82">
        <v>0</v>
      </c>
      <c r="W67" s="82">
        <v>0</v>
      </c>
      <c r="X67" s="82">
        <v>0</v>
      </c>
      <c r="Y67" s="82">
        <v>0</v>
      </c>
      <c r="Z67" s="82">
        <v>0</v>
      </c>
      <c r="AA67" s="82">
        <v>0</v>
      </c>
      <c r="AB67" s="83">
        <v>0</v>
      </c>
      <c r="AC67" s="84">
        <v>0</v>
      </c>
      <c r="AD67" s="84">
        <v>0</v>
      </c>
      <c r="AE67" s="84">
        <v>0</v>
      </c>
      <c r="AF67" s="84">
        <v>0</v>
      </c>
      <c r="AG67" s="84">
        <v>0</v>
      </c>
      <c r="AH67" s="84">
        <v>0</v>
      </c>
      <c r="AI67" s="84">
        <v>0</v>
      </c>
      <c r="AJ67" s="84">
        <v>0</v>
      </c>
      <c r="AK67" s="84">
        <v>0</v>
      </c>
      <c r="AL67" s="82">
        <v>0</v>
      </c>
      <c r="AM67" s="82">
        <v>0</v>
      </c>
      <c r="AN67" s="82">
        <v>0</v>
      </c>
      <c r="AO67" s="82">
        <v>0</v>
      </c>
      <c r="AP67" s="84">
        <v>0</v>
      </c>
      <c r="AQ67" s="84">
        <v>0</v>
      </c>
      <c r="AR67" s="84">
        <v>0</v>
      </c>
      <c r="AS67" s="82">
        <v>0</v>
      </c>
      <c r="AT67" s="82">
        <v>0</v>
      </c>
      <c r="AU67" s="82">
        <v>0</v>
      </c>
      <c r="AV67" s="82">
        <v>0</v>
      </c>
      <c r="AW67" s="82">
        <v>0</v>
      </c>
      <c r="AX67" s="82">
        <v>0</v>
      </c>
      <c r="AY67" s="82">
        <v>0</v>
      </c>
      <c r="AZ67" s="82">
        <v>0</v>
      </c>
      <c r="BA67" s="82">
        <v>0</v>
      </c>
      <c r="BB67" s="82">
        <v>0</v>
      </c>
      <c r="BC67" s="82">
        <v>0</v>
      </c>
      <c r="BD67" s="82">
        <v>0</v>
      </c>
      <c r="BE67" s="83">
        <v>0</v>
      </c>
      <c r="BF67" s="82">
        <v>0</v>
      </c>
      <c r="BG67" s="85">
        <v>0</v>
      </c>
      <c r="BH67" s="76"/>
      <c r="BI67" s="76"/>
      <c r="BJ67" s="76"/>
      <c r="BK67" s="29"/>
    </row>
    <row r="68" spans="1:63" s="30" customFormat="1" ht="27" customHeight="1">
      <c r="A68" s="273">
        <v>9</v>
      </c>
      <c r="B68" s="274" t="s">
        <v>286</v>
      </c>
      <c r="C68" s="275" t="s">
        <v>287</v>
      </c>
      <c r="D68" s="100" t="s">
        <v>478</v>
      </c>
      <c r="E68" s="80"/>
      <c r="F68" s="86">
        <v>0</v>
      </c>
      <c r="G68" s="81">
        <v>0</v>
      </c>
      <c r="H68" s="82">
        <v>0</v>
      </c>
      <c r="I68" s="82">
        <v>0</v>
      </c>
      <c r="J68" s="82">
        <v>0</v>
      </c>
      <c r="K68" s="82">
        <v>0</v>
      </c>
      <c r="L68" s="82">
        <v>0</v>
      </c>
      <c r="M68" s="82">
        <v>0</v>
      </c>
      <c r="N68" s="82">
        <v>0</v>
      </c>
      <c r="O68" s="82">
        <v>0</v>
      </c>
      <c r="P68" s="82">
        <v>0</v>
      </c>
      <c r="Q68" s="82">
        <v>0</v>
      </c>
      <c r="R68" s="82">
        <v>0</v>
      </c>
      <c r="S68" s="81">
        <v>0</v>
      </c>
      <c r="T68" s="82">
        <v>0</v>
      </c>
      <c r="U68" s="82">
        <v>0</v>
      </c>
      <c r="V68" s="82">
        <v>0</v>
      </c>
      <c r="W68" s="82">
        <v>0</v>
      </c>
      <c r="X68" s="82">
        <v>0</v>
      </c>
      <c r="Y68" s="82">
        <v>0</v>
      </c>
      <c r="Z68" s="82">
        <v>0</v>
      </c>
      <c r="AA68" s="82">
        <v>0</v>
      </c>
      <c r="AB68" s="83">
        <v>0</v>
      </c>
      <c r="AC68" s="84">
        <v>0</v>
      </c>
      <c r="AD68" s="84">
        <v>0</v>
      </c>
      <c r="AE68" s="84">
        <v>0</v>
      </c>
      <c r="AF68" s="84">
        <v>0</v>
      </c>
      <c r="AG68" s="84">
        <v>0</v>
      </c>
      <c r="AH68" s="84">
        <v>0</v>
      </c>
      <c r="AI68" s="84">
        <v>0</v>
      </c>
      <c r="AJ68" s="84">
        <v>0</v>
      </c>
      <c r="AK68" s="84">
        <v>0</v>
      </c>
      <c r="AL68" s="82">
        <v>0</v>
      </c>
      <c r="AM68" s="82">
        <v>0</v>
      </c>
      <c r="AN68" s="82">
        <v>0</v>
      </c>
      <c r="AO68" s="82">
        <v>0</v>
      </c>
      <c r="AP68" s="84">
        <v>0</v>
      </c>
      <c r="AQ68" s="84">
        <v>0</v>
      </c>
      <c r="AR68" s="84">
        <v>0</v>
      </c>
      <c r="AS68" s="82">
        <v>0</v>
      </c>
      <c r="AT68" s="82">
        <v>0</v>
      </c>
      <c r="AU68" s="82">
        <v>0</v>
      </c>
      <c r="AV68" s="82">
        <v>0</v>
      </c>
      <c r="AW68" s="82">
        <v>0</v>
      </c>
      <c r="AX68" s="82">
        <v>0</v>
      </c>
      <c r="AY68" s="82">
        <v>0</v>
      </c>
      <c r="AZ68" s="82">
        <v>0</v>
      </c>
      <c r="BA68" s="82">
        <v>0</v>
      </c>
      <c r="BB68" s="82">
        <v>0</v>
      </c>
      <c r="BC68" s="82">
        <v>0</v>
      </c>
      <c r="BD68" s="82">
        <v>0</v>
      </c>
      <c r="BE68" s="83">
        <v>0</v>
      </c>
      <c r="BF68" s="82">
        <v>0</v>
      </c>
      <c r="BG68" s="85">
        <v>0</v>
      </c>
      <c r="BH68" s="76"/>
      <c r="BI68" s="76"/>
      <c r="BJ68" s="76"/>
      <c r="BK68" s="29"/>
    </row>
    <row r="69" spans="1:63" s="30" customFormat="1" ht="27" customHeight="1">
      <c r="A69" s="273">
        <v>10</v>
      </c>
      <c r="B69" s="274" t="s">
        <v>288</v>
      </c>
      <c r="C69" s="275" t="s">
        <v>289</v>
      </c>
      <c r="D69" s="100" t="s">
        <v>479</v>
      </c>
      <c r="E69" s="80"/>
      <c r="F69" s="86">
        <v>0</v>
      </c>
      <c r="G69" s="81">
        <v>0</v>
      </c>
      <c r="H69" s="82">
        <v>0</v>
      </c>
      <c r="I69" s="82">
        <v>0</v>
      </c>
      <c r="J69" s="82">
        <v>0</v>
      </c>
      <c r="K69" s="82">
        <v>0</v>
      </c>
      <c r="L69" s="82">
        <v>0</v>
      </c>
      <c r="M69" s="82">
        <v>0</v>
      </c>
      <c r="N69" s="82">
        <v>0</v>
      </c>
      <c r="O69" s="82">
        <v>0</v>
      </c>
      <c r="P69" s="82">
        <v>0</v>
      </c>
      <c r="Q69" s="82">
        <v>0</v>
      </c>
      <c r="R69" s="82">
        <v>0</v>
      </c>
      <c r="S69" s="81">
        <v>0</v>
      </c>
      <c r="T69" s="82">
        <v>0</v>
      </c>
      <c r="U69" s="82">
        <v>0</v>
      </c>
      <c r="V69" s="82">
        <v>0</v>
      </c>
      <c r="W69" s="82">
        <v>0</v>
      </c>
      <c r="X69" s="82">
        <v>0</v>
      </c>
      <c r="Y69" s="82">
        <v>0</v>
      </c>
      <c r="Z69" s="82">
        <v>0</v>
      </c>
      <c r="AA69" s="82">
        <v>0</v>
      </c>
      <c r="AB69" s="83">
        <v>0</v>
      </c>
      <c r="AC69" s="84">
        <v>0</v>
      </c>
      <c r="AD69" s="84">
        <v>0</v>
      </c>
      <c r="AE69" s="84">
        <v>0</v>
      </c>
      <c r="AF69" s="84">
        <v>0</v>
      </c>
      <c r="AG69" s="84">
        <v>0</v>
      </c>
      <c r="AH69" s="84">
        <v>0</v>
      </c>
      <c r="AI69" s="84">
        <v>0</v>
      </c>
      <c r="AJ69" s="84">
        <v>0</v>
      </c>
      <c r="AK69" s="84">
        <v>0</v>
      </c>
      <c r="AL69" s="82">
        <v>0</v>
      </c>
      <c r="AM69" s="82">
        <v>0</v>
      </c>
      <c r="AN69" s="82">
        <v>0</v>
      </c>
      <c r="AO69" s="82">
        <v>0</v>
      </c>
      <c r="AP69" s="84">
        <v>0</v>
      </c>
      <c r="AQ69" s="84">
        <v>0</v>
      </c>
      <c r="AR69" s="84">
        <v>0</v>
      </c>
      <c r="AS69" s="82">
        <v>0</v>
      </c>
      <c r="AT69" s="82">
        <v>0</v>
      </c>
      <c r="AU69" s="82">
        <v>0</v>
      </c>
      <c r="AV69" s="82">
        <v>0</v>
      </c>
      <c r="AW69" s="82">
        <v>0</v>
      </c>
      <c r="AX69" s="82">
        <v>0</v>
      </c>
      <c r="AY69" s="82">
        <v>0</v>
      </c>
      <c r="AZ69" s="82">
        <v>0</v>
      </c>
      <c r="BA69" s="82">
        <v>0</v>
      </c>
      <c r="BB69" s="82">
        <v>0</v>
      </c>
      <c r="BC69" s="82">
        <v>0</v>
      </c>
      <c r="BD69" s="82">
        <v>0</v>
      </c>
      <c r="BE69" s="83">
        <v>0</v>
      </c>
      <c r="BF69" s="82">
        <v>0</v>
      </c>
      <c r="BG69" s="85">
        <v>0</v>
      </c>
      <c r="BH69" s="76"/>
      <c r="BI69" s="76"/>
      <c r="BJ69" s="76"/>
      <c r="BK69" s="29"/>
    </row>
    <row r="70" spans="1:63" s="30" customFormat="1" ht="27" customHeight="1">
      <c r="A70" s="273">
        <v>11</v>
      </c>
      <c r="B70" s="274" t="s">
        <v>204</v>
      </c>
      <c r="C70" s="275" t="s">
        <v>149</v>
      </c>
      <c r="D70" s="100" t="s">
        <v>480</v>
      </c>
      <c r="E70" s="80"/>
      <c r="F70" s="86">
        <v>0</v>
      </c>
      <c r="G70" s="81">
        <v>0</v>
      </c>
      <c r="H70" s="82">
        <v>0</v>
      </c>
      <c r="I70" s="82">
        <v>0</v>
      </c>
      <c r="J70" s="82">
        <v>0</v>
      </c>
      <c r="K70" s="82">
        <v>0</v>
      </c>
      <c r="L70" s="82">
        <v>0</v>
      </c>
      <c r="M70" s="82">
        <v>0</v>
      </c>
      <c r="N70" s="82">
        <v>0</v>
      </c>
      <c r="O70" s="82">
        <v>0</v>
      </c>
      <c r="P70" s="82">
        <v>0</v>
      </c>
      <c r="Q70" s="82">
        <v>0</v>
      </c>
      <c r="R70" s="82">
        <v>0</v>
      </c>
      <c r="S70" s="81">
        <v>0</v>
      </c>
      <c r="T70" s="82">
        <v>0</v>
      </c>
      <c r="U70" s="82">
        <v>0</v>
      </c>
      <c r="V70" s="82">
        <v>0</v>
      </c>
      <c r="W70" s="82">
        <v>0</v>
      </c>
      <c r="X70" s="82">
        <v>0</v>
      </c>
      <c r="Y70" s="82">
        <v>0</v>
      </c>
      <c r="Z70" s="82">
        <v>0</v>
      </c>
      <c r="AA70" s="82">
        <v>0</v>
      </c>
      <c r="AB70" s="83">
        <v>0</v>
      </c>
      <c r="AC70" s="84">
        <v>0</v>
      </c>
      <c r="AD70" s="84">
        <v>0</v>
      </c>
      <c r="AE70" s="84">
        <v>0</v>
      </c>
      <c r="AF70" s="84">
        <v>0</v>
      </c>
      <c r="AG70" s="84">
        <v>0</v>
      </c>
      <c r="AH70" s="84">
        <v>0</v>
      </c>
      <c r="AI70" s="84">
        <v>0</v>
      </c>
      <c r="AJ70" s="84">
        <v>0</v>
      </c>
      <c r="AK70" s="84">
        <v>0</v>
      </c>
      <c r="AL70" s="82">
        <v>0</v>
      </c>
      <c r="AM70" s="82">
        <v>0</v>
      </c>
      <c r="AN70" s="82">
        <v>0</v>
      </c>
      <c r="AO70" s="82">
        <v>0</v>
      </c>
      <c r="AP70" s="84">
        <v>0</v>
      </c>
      <c r="AQ70" s="84">
        <v>0</v>
      </c>
      <c r="AR70" s="84">
        <v>0</v>
      </c>
      <c r="AS70" s="82">
        <v>0</v>
      </c>
      <c r="AT70" s="82">
        <v>0</v>
      </c>
      <c r="AU70" s="82">
        <v>0</v>
      </c>
      <c r="AV70" s="82">
        <v>0</v>
      </c>
      <c r="AW70" s="82">
        <v>0</v>
      </c>
      <c r="AX70" s="82">
        <v>0</v>
      </c>
      <c r="AY70" s="82">
        <v>0</v>
      </c>
      <c r="AZ70" s="82">
        <v>0</v>
      </c>
      <c r="BA70" s="82">
        <v>0</v>
      </c>
      <c r="BB70" s="82">
        <v>0</v>
      </c>
      <c r="BC70" s="82">
        <v>0</v>
      </c>
      <c r="BD70" s="82">
        <v>0</v>
      </c>
      <c r="BE70" s="83">
        <v>0</v>
      </c>
      <c r="BF70" s="82">
        <v>0</v>
      </c>
      <c r="BG70" s="85">
        <v>0</v>
      </c>
      <c r="BH70" s="76"/>
      <c r="BI70" s="76"/>
      <c r="BJ70" s="76"/>
      <c r="BK70" s="29"/>
    </row>
    <row r="71" spans="1:63" s="30" customFormat="1" ht="27" customHeight="1">
      <c r="A71" s="273">
        <v>12</v>
      </c>
      <c r="B71" s="274" t="s">
        <v>290</v>
      </c>
      <c r="C71" s="275" t="s">
        <v>291</v>
      </c>
      <c r="D71" s="100" t="s">
        <v>481</v>
      </c>
      <c r="E71" s="80"/>
      <c r="F71" s="86">
        <v>0</v>
      </c>
      <c r="G71" s="81">
        <v>0</v>
      </c>
      <c r="H71" s="82">
        <v>0</v>
      </c>
      <c r="I71" s="82">
        <v>0</v>
      </c>
      <c r="J71" s="82">
        <v>0</v>
      </c>
      <c r="K71" s="82">
        <v>0</v>
      </c>
      <c r="L71" s="82">
        <v>0</v>
      </c>
      <c r="M71" s="82">
        <v>0</v>
      </c>
      <c r="N71" s="82">
        <v>0</v>
      </c>
      <c r="O71" s="82">
        <v>0</v>
      </c>
      <c r="P71" s="82">
        <v>0</v>
      </c>
      <c r="Q71" s="82">
        <v>0</v>
      </c>
      <c r="R71" s="82">
        <v>0</v>
      </c>
      <c r="S71" s="81">
        <v>0</v>
      </c>
      <c r="T71" s="82">
        <v>0</v>
      </c>
      <c r="U71" s="82">
        <v>0</v>
      </c>
      <c r="V71" s="82">
        <v>0</v>
      </c>
      <c r="W71" s="82">
        <v>0</v>
      </c>
      <c r="X71" s="82">
        <v>0</v>
      </c>
      <c r="Y71" s="82">
        <v>0</v>
      </c>
      <c r="Z71" s="82">
        <v>0</v>
      </c>
      <c r="AA71" s="82">
        <v>0</v>
      </c>
      <c r="AB71" s="83">
        <v>0</v>
      </c>
      <c r="AC71" s="84">
        <v>0</v>
      </c>
      <c r="AD71" s="84">
        <v>0</v>
      </c>
      <c r="AE71" s="84">
        <v>0</v>
      </c>
      <c r="AF71" s="84">
        <v>0</v>
      </c>
      <c r="AG71" s="84">
        <v>0</v>
      </c>
      <c r="AH71" s="84">
        <v>0</v>
      </c>
      <c r="AI71" s="84">
        <v>0</v>
      </c>
      <c r="AJ71" s="84">
        <v>0</v>
      </c>
      <c r="AK71" s="84">
        <v>0</v>
      </c>
      <c r="AL71" s="82">
        <v>0</v>
      </c>
      <c r="AM71" s="82">
        <v>0</v>
      </c>
      <c r="AN71" s="82">
        <v>0</v>
      </c>
      <c r="AO71" s="82">
        <v>0</v>
      </c>
      <c r="AP71" s="84">
        <v>0</v>
      </c>
      <c r="AQ71" s="84">
        <v>0</v>
      </c>
      <c r="AR71" s="84">
        <v>0</v>
      </c>
      <c r="AS71" s="82">
        <v>0</v>
      </c>
      <c r="AT71" s="82">
        <v>0</v>
      </c>
      <c r="AU71" s="82">
        <v>0</v>
      </c>
      <c r="AV71" s="82">
        <v>0</v>
      </c>
      <c r="AW71" s="82">
        <v>0</v>
      </c>
      <c r="AX71" s="82">
        <v>0</v>
      </c>
      <c r="AY71" s="82">
        <v>0</v>
      </c>
      <c r="AZ71" s="82">
        <v>0</v>
      </c>
      <c r="BA71" s="82">
        <v>0</v>
      </c>
      <c r="BB71" s="82">
        <v>0</v>
      </c>
      <c r="BC71" s="82">
        <v>0</v>
      </c>
      <c r="BD71" s="82">
        <v>0</v>
      </c>
      <c r="BE71" s="83">
        <v>0</v>
      </c>
      <c r="BF71" s="82">
        <v>0</v>
      </c>
      <c r="BG71" s="85">
        <v>0</v>
      </c>
      <c r="BH71" s="76"/>
      <c r="BI71" s="76"/>
      <c r="BJ71" s="76"/>
      <c r="BK71" s="29"/>
    </row>
    <row r="72" spans="1:63" s="30" customFormat="1" ht="20.100000000000001" customHeight="1">
      <c r="A72" s="276">
        <v>13</v>
      </c>
      <c r="B72" s="277" t="s">
        <v>152</v>
      </c>
      <c r="C72" s="278" t="s">
        <v>153</v>
      </c>
      <c r="D72" s="100" t="s">
        <v>482</v>
      </c>
      <c r="E72" s="80"/>
      <c r="F72" s="86">
        <v>0</v>
      </c>
      <c r="G72" s="81">
        <v>0</v>
      </c>
      <c r="H72" s="82">
        <v>0</v>
      </c>
      <c r="I72" s="82">
        <v>0</v>
      </c>
      <c r="J72" s="82">
        <v>0</v>
      </c>
      <c r="K72" s="82">
        <v>0</v>
      </c>
      <c r="L72" s="82">
        <v>0</v>
      </c>
      <c r="M72" s="82">
        <v>0</v>
      </c>
      <c r="N72" s="82">
        <v>0</v>
      </c>
      <c r="O72" s="82">
        <v>0</v>
      </c>
      <c r="P72" s="82">
        <v>0</v>
      </c>
      <c r="Q72" s="82">
        <v>0</v>
      </c>
      <c r="R72" s="82">
        <v>0</v>
      </c>
      <c r="S72" s="81">
        <v>0</v>
      </c>
      <c r="T72" s="82">
        <v>0</v>
      </c>
      <c r="U72" s="82">
        <v>0</v>
      </c>
      <c r="V72" s="82">
        <v>0</v>
      </c>
      <c r="W72" s="82">
        <v>0</v>
      </c>
      <c r="X72" s="82">
        <v>0</v>
      </c>
      <c r="Y72" s="82">
        <v>0</v>
      </c>
      <c r="Z72" s="82">
        <v>0</v>
      </c>
      <c r="AA72" s="82">
        <v>0</v>
      </c>
      <c r="AB72" s="83">
        <v>0</v>
      </c>
      <c r="AC72" s="84">
        <v>0</v>
      </c>
      <c r="AD72" s="84">
        <v>0</v>
      </c>
      <c r="AE72" s="84">
        <v>0</v>
      </c>
      <c r="AF72" s="84">
        <v>0</v>
      </c>
      <c r="AG72" s="84">
        <v>0</v>
      </c>
      <c r="AH72" s="84">
        <v>0</v>
      </c>
      <c r="AI72" s="84">
        <v>0</v>
      </c>
      <c r="AJ72" s="84">
        <v>0</v>
      </c>
      <c r="AK72" s="84">
        <v>0</v>
      </c>
      <c r="AL72" s="82">
        <v>0</v>
      </c>
      <c r="AM72" s="82">
        <v>0</v>
      </c>
      <c r="AN72" s="82">
        <v>0</v>
      </c>
      <c r="AO72" s="82">
        <v>0</v>
      </c>
      <c r="AP72" s="84">
        <v>0</v>
      </c>
      <c r="AQ72" s="84">
        <v>0</v>
      </c>
      <c r="AR72" s="84">
        <v>0</v>
      </c>
      <c r="AS72" s="82">
        <v>0</v>
      </c>
      <c r="AT72" s="82">
        <v>0</v>
      </c>
      <c r="AU72" s="82">
        <v>0</v>
      </c>
      <c r="AV72" s="82">
        <v>0</v>
      </c>
      <c r="AW72" s="82">
        <v>0</v>
      </c>
      <c r="AX72" s="82">
        <v>0</v>
      </c>
      <c r="AY72" s="82">
        <v>0</v>
      </c>
      <c r="AZ72" s="82">
        <v>0</v>
      </c>
      <c r="BA72" s="82">
        <v>0</v>
      </c>
      <c r="BB72" s="82">
        <v>0</v>
      </c>
      <c r="BC72" s="82">
        <v>0</v>
      </c>
      <c r="BD72" s="82">
        <v>0</v>
      </c>
      <c r="BE72" s="83">
        <v>0</v>
      </c>
      <c r="BF72" s="82">
        <v>0</v>
      </c>
      <c r="BG72" s="85">
        <v>0</v>
      </c>
      <c r="BH72" s="76"/>
      <c r="BI72" s="76"/>
      <c r="BJ72" s="76"/>
      <c r="BK72" s="29"/>
    </row>
    <row r="73" spans="1:63" s="71" customFormat="1" ht="20.100000000000001" customHeight="1">
      <c r="A73" s="64"/>
      <c r="B73" s="64"/>
      <c r="C73" s="65"/>
      <c r="D73" s="66"/>
      <c r="E73" s="66"/>
      <c r="F73" s="66"/>
      <c r="G73" s="67"/>
      <c r="H73" s="67"/>
      <c r="I73" s="66"/>
      <c r="J73" s="66"/>
      <c r="K73" s="66"/>
      <c r="L73" s="66"/>
      <c r="M73" s="66"/>
      <c r="N73" s="66"/>
      <c r="O73" s="66"/>
      <c r="P73" s="66"/>
      <c r="Q73" s="66"/>
      <c r="R73" s="66"/>
      <c r="S73" s="67"/>
      <c r="T73" s="66"/>
      <c r="U73" s="66"/>
      <c r="V73" s="66"/>
      <c r="W73" s="66"/>
      <c r="X73" s="66"/>
      <c r="Y73" s="66"/>
      <c r="Z73" s="66"/>
      <c r="AA73" s="66"/>
      <c r="AB73" s="67"/>
      <c r="AC73" s="68"/>
      <c r="AD73" s="68"/>
      <c r="AE73" s="68"/>
      <c r="AF73" s="68"/>
      <c r="AG73" s="68"/>
      <c r="AH73" s="68"/>
      <c r="AI73" s="68"/>
      <c r="AJ73" s="68"/>
      <c r="AK73" s="68"/>
      <c r="AL73" s="66"/>
      <c r="AM73" s="66"/>
      <c r="AN73" s="66"/>
      <c r="AO73" s="66"/>
      <c r="AP73" s="68"/>
      <c r="AQ73" s="68"/>
      <c r="AR73" s="68"/>
      <c r="AS73" s="66"/>
      <c r="AT73" s="66"/>
      <c r="AU73" s="66"/>
      <c r="AV73" s="66"/>
      <c r="AW73" s="66"/>
      <c r="AX73" s="66"/>
      <c r="AY73" s="66"/>
      <c r="AZ73" s="66"/>
      <c r="BA73" s="66"/>
      <c r="BB73" s="66"/>
      <c r="BC73" s="66"/>
      <c r="BD73" s="66"/>
      <c r="BE73" s="66"/>
      <c r="BF73" s="66"/>
      <c r="BG73" s="66"/>
      <c r="BH73" s="69"/>
      <c r="BI73" s="69"/>
      <c r="BJ73" s="69"/>
      <c r="BK73" s="70"/>
    </row>
    <row r="74" spans="1:63" ht="20.100000000000001" customHeight="1">
      <c r="A74" s="9" t="s">
        <v>154</v>
      </c>
      <c r="B74" s="6"/>
      <c r="C74" s="5"/>
      <c r="D74" s="17"/>
      <c r="E74" s="6"/>
      <c r="F74" s="6"/>
      <c r="G74" s="6"/>
      <c r="H74" s="6"/>
      <c r="I74" s="6"/>
      <c r="J74" s="6"/>
      <c r="K74" s="6"/>
      <c r="L74" s="6"/>
      <c r="M74" s="6"/>
      <c r="N74" s="6"/>
      <c r="O74" s="6"/>
      <c r="P74" s="6"/>
      <c r="Q74" s="6"/>
      <c r="R74" s="6"/>
      <c r="S74" s="6"/>
      <c r="T74" s="6"/>
      <c r="U74" s="6"/>
      <c r="V74" s="6"/>
      <c r="W74" s="6"/>
      <c r="X74" s="6"/>
      <c r="Y74" s="6"/>
      <c r="Z74" s="6"/>
      <c r="AA74" s="6"/>
      <c r="AB74" s="6"/>
      <c r="AC74" s="14"/>
      <c r="AD74" s="14"/>
      <c r="AE74" s="14"/>
      <c r="AF74" s="14"/>
      <c r="AG74" s="14"/>
      <c r="AH74" s="14"/>
      <c r="AI74" s="14"/>
      <c r="AJ74" s="14"/>
      <c r="AK74" s="14"/>
      <c r="AL74" s="6"/>
      <c r="AM74" s="6"/>
      <c r="AN74" s="6"/>
      <c r="AO74" s="6"/>
      <c r="AP74" s="14"/>
      <c r="AQ74" s="14"/>
      <c r="AR74" s="14"/>
      <c r="AS74" s="6"/>
      <c r="AT74" s="6"/>
      <c r="AU74" s="6"/>
      <c r="AV74" s="6"/>
      <c r="AW74" s="6"/>
      <c r="AX74" s="6"/>
      <c r="AY74" s="6"/>
      <c r="AZ74" s="6"/>
      <c r="BA74" s="6"/>
      <c r="BB74" s="6"/>
      <c r="BC74" s="6"/>
      <c r="BD74" s="6"/>
      <c r="BE74" s="6"/>
      <c r="BF74" s="6"/>
      <c r="BG74" s="6"/>
      <c r="BH74" s="40"/>
      <c r="BI74" s="40"/>
      <c r="BJ74" s="40"/>
      <c r="BK74" s="6"/>
    </row>
  </sheetData>
  <mergeCells count="13">
    <mergeCell ref="A58:B58"/>
    <mergeCell ref="A2:BJ2"/>
    <mergeCell ref="BF3:BG3"/>
    <mergeCell ref="A4:A5"/>
    <mergeCell ref="B4:B5"/>
    <mergeCell ref="C4:C5"/>
    <mergeCell ref="D4:D5"/>
    <mergeCell ref="A3:BE3"/>
    <mergeCell ref="F4:F5"/>
    <mergeCell ref="G4:BE4"/>
    <mergeCell ref="BF4:BF5"/>
    <mergeCell ref="BG4:BG5"/>
    <mergeCell ref="BH4:BJ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00CC"/>
    <pageSetUpPr fitToPage="1"/>
  </sheetPr>
  <dimension ref="A1:P59"/>
  <sheetViews>
    <sheetView showZeros="0" zoomScale="70" zoomScaleNormal="70" workbookViewId="0">
      <pane xSplit="4" ySplit="5" topLeftCell="E6" activePane="bottomRight" state="frozen"/>
      <selection sqref="A1:O59"/>
      <selection pane="topRight" sqref="A1:O59"/>
      <selection pane="bottomLeft" sqref="A1:O59"/>
      <selection pane="bottomRight" activeCell="I37" sqref="I37"/>
    </sheetView>
  </sheetViews>
  <sheetFormatPr defaultColWidth="9.140625" defaultRowHeight="20.100000000000001" customHeight="1"/>
  <cols>
    <col min="1" max="1" width="7.7109375" style="5" customWidth="1"/>
    <col min="2" max="2" width="38.28515625" style="6" customWidth="1"/>
    <col min="3" max="3" width="9.140625" style="5"/>
    <col min="4" max="4" width="12.42578125" style="149" customWidth="1"/>
    <col min="5" max="5" width="10.28515625" style="149" customWidth="1"/>
    <col min="6" max="6" width="12.7109375" style="181" customWidth="1"/>
    <col min="7" max="14" width="12.7109375" style="6" customWidth="1"/>
    <col min="15" max="15" width="0" style="5" hidden="1" customWidth="1"/>
    <col min="16" max="16384" width="9.140625" style="6"/>
  </cols>
  <sheetData>
    <row r="1" spans="1:15" s="16" customFormat="1" ht="20.100000000000001" customHeight="1">
      <c r="A1" s="477" t="s">
        <v>4</v>
      </c>
      <c r="B1" s="477"/>
      <c r="C1" s="149"/>
      <c r="D1" s="149"/>
      <c r="E1" s="149"/>
      <c r="F1" s="416"/>
      <c r="G1" s="397"/>
      <c r="H1" s="397"/>
      <c r="I1" s="397"/>
      <c r="J1" s="397"/>
      <c r="K1" s="397"/>
      <c r="L1" s="397"/>
      <c r="M1" s="397"/>
      <c r="N1" s="397"/>
      <c r="O1" s="149"/>
    </row>
    <row r="2" spans="1:15" s="16" customFormat="1" ht="15.75" customHeight="1">
      <c r="A2" s="479" t="s">
        <v>396</v>
      </c>
      <c r="B2" s="479"/>
      <c r="C2" s="479"/>
      <c r="D2" s="479"/>
      <c r="E2" s="479"/>
      <c r="F2" s="479"/>
      <c r="G2" s="479"/>
      <c r="H2" s="479"/>
      <c r="I2" s="479"/>
      <c r="J2" s="479"/>
      <c r="K2" s="479"/>
      <c r="L2" s="479"/>
      <c r="M2" s="479"/>
      <c r="N2" s="479"/>
      <c r="O2" s="149"/>
    </row>
    <row r="3" spans="1:15" ht="13.5" customHeight="1">
      <c r="B3" s="7"/>
      <c r="C3" s="316"/>
      <c r="D3" s="316"/>
      <c r="E3" s="7"/>
      <c r="G3" s="317"/>
      <c r="H3" s="317"/>
      <c r="I3" s="317"/>
      <c r="J3" s="317"/>
      <c r="K3" s="317"/>
      <c r="L3" s="317"/>
      <c r="M3" s="386" t="s">
        <v>158</v>
      </c>
      <c r="N3" s="317"/>
    </row>
    <row r="4" spans="1:15" ht="32.25" customHeight="1">
      <c r="A4" s="478" t="s">
        <v>11</v>
      </c>
      <c r="B4" s="480" t="s">
        <v>12</v>
      </c>
      <c r="C4" s="480" t="s">
        <v>13</v>
      </c>
      <c r="D4" s="481" t="s">
        <v>14</v>
      </c>
      <c r="E4" s="486" t="s">
        <v>15</v>
      </c>
      <c r="F4" s="483" t="s">
        <v>16</v>
      </c>
      <c r="G4" s="484"/>
      <c r="H4" s="484"/>
      <c r="I4" s="484"/>
      <c r="J4" s="484"/>
      <c r="K4" s="484"/>
      <c r="L4" s="484"/>
      <c r="M4" s="484"/>
      <c r="N4" s="485"/>
    </row>
    <row r="5" spans="1:15" ht="31.5">
      <c r="A5" s="478"/>
      <c r="B5" s="480"/>
      <c r="C5" s="480"/>
      <c r="D5" s="482"/>
      <c r="E5" s="487"/>
      <c r="F5" s="199" t="s">
        <v>374</v>
      </c>
      <c r="G5" s="199" t="s">
        <v>375</v>
      </c>
      <c r="H5" s="199" t="s">
        <v>376</v>
      </c>
      <c r="I5" s="199" t="s">
        <v>377</v>
      </c>
      <c r="J5" s="199" t="s">
        <v>378</v>
      </c>
      <c r="K5" s="199" t="s">
        <v>379</v>
      </c>
      <c r="L5" s="199" t="s">
        <v>380</v>
      </c>
      <c r="M5" s="199" t="s">
        <v>381</v>
      </c>
      <c r="N5" s="199" t="s">
        <v>382</v>
      </c>
      <c r="O5" s="398">
        <v>1</v>
      </c>
    </row>
    <row r="6" spans="1:15" s="5" customFormat="1" ht="15.75">
      <c r="A6" s="150" t="s">
        <v>17</v>
      </c>
      <c r="B6" s="147">
        <f>A6-1</f>
        <v>-2</v>
      </c>
      <c r="C6" s="147">
        <f>B6-1</f>
        <v>-3</v>
      </c>
      <c r="D6" s="150" t="s">
        <v>234</v>
      </c>
      <c r="E6" s="147" t="s">
        <v>20</v>
      </c>
      <c r="F6" s="147">
        <f>E6-1</f>
        <v>-6</v>
      </c>
      <c r="G6" s="147">
        <f>F6-1</f>
        <v>-7</v>
      </c>
      <c r="H6" s="147">
        <f t="shared" ref="H6:L6" si="0">G6-1</f>
        <v>-8</v>
      </c>
      <c r="I6" s="147">
        <f t="shared" si="0"/>
        <v>-9</v>
      </c>
      <c r="J6" s="147">
        <f t="shared" si="0"/>
        <v>-10</v>
      </c>
      <c r="K6" s="147">
        <f t="shared" si="0"/>
        <v>-11</v>
      </c>
      <c r="L6" s="147">
        <f t="shared" si="0"/>
        <v>-12</v>
      </c>
      <c r="M6" s="147">
        <f t="shared" ref="M6:N6" si="1">H6-1</f>
        <v>-9</v>
      </c>
      <c r="N6" s="147">
        <f t="shared" si="1"/>
        <v>-10</v>
      </c>
      <c r="O6" s="398">
        <v>2</v>
      </c>
    </row>
    <row r="7" spans="1:15" s="149" customFormat="1" ht="20.100000000000001" customHeight="1">
      <c r="A7" s="200"/>
      <c r="B7" s="318" t="s">
        <v>22</v>
      </c>
      <c r="C7" s="199"/>
      <c r="D7" s="319">
        <f>D8+D21+D59</f>
        <v>31007.320390000001</v>
      </c>
      <c r="E7" s="320">
        <f>D7/$D$7*100</f>
        <v>100</v>
      </c>
      <c r="F7" s="319">
        <f t="shared" ref="F7:N7" si="2">F8+F21+F59</f>
        <v>752.80092999999999</v>
      </c>
      <c r="G7" s="319">
        <f t="shared" si="2"/>
        <v>4323.1894799999991</v>
      </c>
      <c r="H7" s="319">
        <f t="shared" si="2"/>
        <v>2933.3598000000002</v>
      </c>
      <c r="I7" s="319">
        <f t="shared" si="2"/>
        <v>5202.4544600000008</v>
      </c>
      <c r="J7" s="319">
        <f t="shared" si="2"/>
        <v>4605.3372200000003</v>
      </c>
      <c r="K7" s="319">
        <f t="shared" si="2"/>
        <v>4110.4689699999999</v>
      </c>
      <c r="L7" s="319">
        <f t="shared" si="2"/>
        <v>3548.8332700000001</v>
      </c>
      <c r="M7" s="319">
        <f t="shared" si="2"/>
        <v>3148.8132099999998</v>
      </c>
      <c r="N7" s="319">
        <f t="shared" si="2"/>
        <v>2382.0630500000002</v>
      </c>
      <c r="O7" s="398">
        <v>3</v>
      </c>
    </row>
    <row r="8" spans="1:15" s="16" customFormat="1" ht="20.100000000000001" customHeight="1">
      <c r="A8" s="193">
        <v>1</v>
      </c>
      <c r="B8" s="148" t="s">
        <v>23</v>
      </c>
      <c r="C8" s="136" t="s">
        <v>24</v>
      </c>
      <c r="D8" s="321">
        <f>SUM(D9,D12,D13,D14,D15,D16,D18,D19,D20)</f>
        <v>26469.52894</v>
      </c>
      <c r="E8" s="321">
        <f t="shared" ref="E8:E59" si="3">D8/$D$7*100</f>
        <v>85.365418898101694</v>
      </c>
      <c r="F8" s="321">
        <f>SUM(F9,F12,F13,F14,F15,F16,F18,F19,F20)</f>
        <v>485.50516999999996</v>
      </c>
      <c r="G8" s="321">
        <f t="shared" ref="G8:N8" si="4">SUM(G9,G12,G13,G14,G15,G16,G18,G19,G20)</f>
        <v>3708.2662699999996</v>
      </c>
      <c r="H8" s="321">
        <f t="shared" si="4"/>
        <v>2360.24161</v>
      </c>
      <c r="I8" s="321">
        <f t="shared" si="4"/>
        <v>4581.3947700000008</v>
      </c>
      <c r="J8" s="321">
        <f t="shared" si="4"/>
        <v>3854.0452000000005</v>
      </c>
      <c r="K8" s="321">
        <f t="shared" si="4"/>
        <v>3557.9901800000002</v>
      </c>
      <c r="L8" s="321">
        <f t="shared" si="4"/>
        <v>3076.71722</v>
      </c>
      <c r="M8" s="321">
        <f t="shared" si="4"/>
        <v>2749.4384799999998</v>
      </c>
      <c r="N8" s="321">
        <f t="shared" si="4"/>
        <v>2095.9300400000002</v>
      </c>
      <c r="O8" s="398">
        <v>4</v>
      </c>
    </row>
    <row r="9" spans="1:15" ht="20.100000000000001" customHeight="1">
      <c r="A9" s="230" t="s">
        <v>25</v>
      </c>
      <c r="B9" s="231" t="s">
        <v>26</v>
      </c>
      <c r="C9" s="230" t="s">
        <v>27</v>
      </c>
      <c r="D9" s="322">
        <f>SUM(F9:N9)</f>
        <v>23897.004430000001</v>
      </c>
      <c r="E9" s="323">
        <f t="shared" si="3"/>
        <v>77.068911887358354</v>
      </c>
      <c r="F9" s="450">
        <f>F10+F11</f>
        <v>353.83985000000001</v>
      </c>
      <c r="G9" s="450">
        <f t="shared" ref="G9:N9" si="5">G10+G11</f>
        <v>3326.7405799999997</v>
      </c>
      <c r="H9" s="450">
        <f t="shared" si="5"/>
        <v>2178.1603700000001</v>
      </c>
      <c r="I9" s="450">
        <f t="shared" si="5"/>
        <v>3907.2293400000003</v>
      </c>
      <c r="J9" s="450">
        <f t="shared" si="5"/>
        <v>3490.4958100000003</v>
      </c>
      <c r="K9" s="450">
        <f t="shared" si="5"/>
        <v>3198.58014</v>
      </c>
      <c r="L9" s="450">
        <f t="shared" si="5"/>
        <v>2939.09231</v>
      </c>
      <c r="M9" s="450">
        <f t="shared" si="5"/>
        <v>2593.27781</v>
      </c>
      <c r="N9" s="450">
        <f t="shared" si="5"/>
        <v>1909.5882200000001</v>
      </c>
      <c r="O9" s="398">
        <v>5</v>
      </c>
    </row>
    <row r="10" spans="1:15" s="14" customFormat="1" ht="20.100000000000001" customHeight="1">
      <c r="A10" s="243"/>
      <c r="B10" s="244" t="s">
        <v>28</v>
      </c>
      <c r="C10" s="243" t="s">
        <v>29</v>
      </c>
      <c r="D10" s="324">
        <f>SUM(F10:N10)</f>
        <v>23897.004430000001</v>
      </c>
      <c r="E10" s="325">
        <f t="shared" si="3"/>
        <v>77.068911887358354</v>
      </c>
      <c r="F10" s="451">
        <v>353.83985000000001</v>
      </c>
      <c r="G10" s="451">
        <v>3326.7405799999997</v>
      </c>
      <c r="H10" s="451">
        <v>2178.1603700000001</v>
      </c>
      <c r="I10" s="451">
        <v>3907.2293400000003</v>
      </c>
      <c r="J10" s="451">
        <v>3490.4958100000003</v>
      </c>
      <c r="K10" s="451">
        <v>3198.58014</v>
      </c>
      <c r="L10" s="451">
        <v>2939.09231</v>
      </c>
      <c r="M10" s="451">
        <v>2593.27781</v>
      </c>
      <c r="N10" s="451">
        <v>1909.5882200000001</v>
      </c>
      <c r="O10" s="398">
        <v>6</v>
      </c>
    </row>
    <row r="11" spans="1:15" s="14" customFormat="1" ht="20.100000000000001" hidden="1" customHeight="1">
      <c r="A11" s="243"/>
      <c r="B11" s="244" t="s">
        <v>214</v>
      </c>
      <c r="C11" s="243" t="s">
        <v>30</v>
      </c>
      <c r="D11" s="324"/>
      <c r="E11" s="325"/>
      <c r="F11" s="451"/>
      <c r="G11" s="451"/>
      <c r="H11" s="451"/>
      <c r="I11" s="451"/>
      <c r="J11" s="451"/>
      <c r="K11" s="451"/>
      <c r="L11" s="451"/>
      <c r="M11" s="451"/>
      <c r="N11" s="451"/>
      <c r="O11" s="398">
        <v>7</v>
      </c>
    </row>
    <row r="12" spans="1:15" ht="20.100000000000001" customHeight="1">
      <c r="A12" s="230" t="s">
        <v>31</v>
      </c>
      <c r="B12" s="231" t="s">
        <v>32</v>
      </c>
      <c r="C12" s="230" t="s">
        <v>33</v>
      </c>
      <c r="D12" s="322">
        <f>SUM(F12:N12)</f>
        <v>55.280200000000001</v>
      </c>
      <c r="E12" s="323">
        <f t="shared" si="3"/>
        <v>0.1782811262137573</v>
      </c>
      <c r="F12" s="450">
        <v>0.51137999999999995</v>
      </c>
      <c r="G12" s="450">
        <v>2.3518500000000002</v>
      </c>
      <c r="H12" s="452">
        <v>0</v>
      </c>
      <c r="I12" s="450">
        <v>10.04467</v>
      </c>
      <c r="J12" s="450">
        <v>7.7724799999999998</v>
      </c>
      <c r="K12" s="450">
        <v>0.27605000000000002</v>
      </c>
      <c r="L12" s="450">
        <v>9.7935400000000001</v>
      </c>
      <c r="M12" s="450">
        <v>6.51816</v>
      </c>
      <c r="N12" s="450">
        <v>18.012070000000001</v>
      </c>
      <c r="O12" s="398">
        <v>8</v>
      </c>
    </row>
    <row r="13" spans="1:15" ht="20.100000000000001" customHeight="1">
      <c r="A13" s="230" t="s">
        <v>34</v>
      </c>
      <c r="B13" s="231" t="s">
        <v>35</v>
      </c>
      <c r="C13" s="230" t="s">
        <v>36</v>
      </c>
      <c r="D13" s="322">
        <f>SUM(F13:N13)</f>
        <v>587.52012000000002</v>
      </c>
      <c r="E13" s="323">
        <f t="shared" si="3"/>
        <v>1.8947787574365111</v>
      </c>
      <c r="F13" s="450">
        <v>98.409610000000001</v>
      </c>
      <c r="G13" s="450">
        <v>65.976100000000002</v>
      </c>
      <c r="H13" s="450">
        <v>50.341149999999999</v>
      </c>
      <c r="I13" s="450">
        <v>108.02743</v>
      </c>
      <c r="J13" s="450">
        <v>31.161379999999998</v>
      </c>
      <c r="K13" s="450">
        <v>71.572110000000009</v>
      </c>
      <c r="L13" s="450">
        <v>44.297919999999998</v>
      </c>
      <c r="M13" s="450">
        <v>58.214399999999998</v>
      </c>
      <c r="N13" s="450">
        <v>59.520020000000002</v>
      </c>
      <c r="O13" s="398">
        <v>9</v>
      </c>
    </row>
    <row r="14" spans="1:15" ht="20.100000000000001" customHeight="1">
      <c r="A14" s="230" t="s">
        <v>37</v>
      </c>
      <c r="B14" s="231" t="s">
        <v>38</v>
      </c>
      <c r="C14" s="230" t="s">
        <v>39</v>
      </c>
      <c r="D14" s="322">
        <f>SUM(F14:N14)</f>
        <v>47.391199999999998</v>
      </c>
      <c r="E14" s="322">
        <f t="shared" si="3"/>
        <v>0.15283874712141804</v>
      </c>
      <c r="F14" s="452">
        <v>0</v>
      </c>
      <c r="G14" s="452">
        <v>0</v>
      </c>
      <c r="H14" s="452">
        <v>0</v>
      </c>
      <c r="I14" s="452">
        <v>0</v>
      </c>
      <c r="J14" s="450">
        <v>47.391199999999998</v>
      </c>
      <c r="K14" s="452">
        <v>0</v>
      </c>
      <c r="L14" s="452">
        <v>0</v>
      </c>
      <c r="M14" s="452">
        <v>0</v>
      </c>
      <c r="N14" s="452">
        <v>0</v>
      </c>
      <c r="O14" s="398">
        <v>10</v>
      </c>
    </row>
    <row r="15" spans="1:15" ht="20.100000000000001" customHeight="1">
      <c r="A15" s="230" t="s">
        <v>40</v>
      </c>
      <c r="B15" s="231" t="s">
        <v>41</v>
      </c>
      <c r="C15" s="230" t="s">
        <v>42</v>
      </c>
      <c r="D15" s="326">
        <f>SUM(F15:N15)</f>
        <v>0</v>
      </c>
      <c r="E15" s="326">
        <f t="shared" si="3"/>
        <v>0</v>
      </c>
      <c r="F15" s="453">
        <v>0</v>
      </c>
      <c r="G15" s="453">
        <v>0</v>
      </c>
      <c r="H15" s="453">
        <v>0</v>
      </c>
      <c r="I15" s="453">
        <v>0</v>
      </c>
      <c r="J15" s="453">
        <v>0</v>
      </c>
      <c r="K15" s="453">
        <v>0</v>
      </c>
      <c r="L15" s="453">
        <v>0</v>
      </c>
      <c r="M15" s="453">
        <v>0</v>
      </c>
      <c r="N15" s="453">
        <v>0</v>
      </c>
      <c r="O15" s="398">
        <v>11</v>
      </c>
    </row>
    <row r="16" spans="1:15" ht="20.100000000000001" customHeight="1">
      <c r="A16" s="230" t="s">
        <v>43</v>
      </c>
      <c r="B16" s="231" t="s">
        <v>44</v>
      </c>
      <c r="C16" s="230" t="s">
        <v>45</v>
      </c>
      <c r="D16" s="447">
        <f>SUM(F16:N16)</f>
        <v>0</v>
      </c>
      <c r="E16" s="447">
        <f t="shared" si="3"/>
        <v>0</v>
      </c>
      <c r="F16" s="452">
        <v>0</v>
      </c>
      <c r="G16" s="452">
        <v>0</v>
      </c>
      <c r="H16" s="452">
        <v>0</v>
      </c>
      <c r="I16" s="452">
        <v>0</v>
      </c>
      <c r="J16" s="452">
        <v>0</v>
      </c>
      <c r="K16" s="452">
        <v>0</v>
      </c>
      <c r="L16" s="452">
        <v>0</v>
      </c>
      <c r="M16" s="452">
        <v>0</v>
      </c>
      <c r="N16" s="452">
        <v>0</v>
      </c>
      <c r="O16" s="398">
        <v>12</v>
      </c>
    </row>
    <row r="17" spans="1:16" ht="31.5">
      <c r="A17" s="230"/>
      <c r="B17" s="244" t="s">
        <v>260</v>
      </c>
      <c r="C17" s="230"/>
      <c r="D17" s="326">
        <v>0</v>
      </c>
      <c r="E17" s="326">
        <v>0</v>
      </c>
      <c r="F17" s="453">
        <v>0</v>
      </c>
      <c r="G17" s="453">
        <v>0</v>
      </c>
      <c r="H17" s="453">
        <v>0</v>
      </c>
      <c r="I17" s="453">
        <v>0</v>
      </c>
      <c r="J17" s="453">
        <v>0</v>
      </c>
      <c r="K17" s="453">
        <v>0</v>
      </c>
      <c r="L17" s="453">
        <v>0</v>
      </c>
      <c r="M17" s="453">
        <v>0</v>
      </c>
      <c r="N17" s="453">
        <v>0</v>
      </c>
      <c r="O17" s="398">
        <v>13</v>
      </c>
    </row>
    <row r="18" spans="1:16" ht="20.100000000000001" customHeight="1">
      <c r="A18" s="230" t="s">
        <v>46</v>
      </c>
      <c r="B18" s="231" t="s">
        <v>47</v>
      </c>
      <c r="C18" s="230" t="s">
        <v>48</v>
      </c>
      <c r="D18" s="322">
        <f t="shared" ref="D18:D29" si="6">SUM(F18:N18)</f>
        <v>1880.7891600000003</v>
      </c>
      <c r="E18" s="323">
        <f t="shared" si="3"/>
        <v>6.0656294589279094</v>
      </c>
      <c r="F18" s="450">
        <v>32.706910000000001</v>
      </c>
      <c r="G18" s="450">
        <v>312.43311000000006</v>
      </c>
      <c r="H18" s="450">
        <v>131.74009000000001</v>
      </c>
      <c r="I18" s="450">
        <v>556.09333000000004</v>
      </c>
      <c r="J18" s="450">
        <v>277.22433000000001</v>
      </c>
      <c r="K18" s="450">
        <v>287.56188000000003</v>
      </c>
      <c r="L18" s="450">
        <v>82.791669999999996</v>
      </c>
      <c r="M18" s="450">
        <v>91.428110000000004</v>
      </c>
      <c r="N18" s="450">
        <v>108.80973</v>
      </c>
      <c r="O18" s="398">
        <v>14</v>
      </c>
    </row>
    <row r="19" spans="1:16" ht="20.100000000000001" customHeight="1">
      <c r="A19" s="230" t="s">
        <v>49</v>
      </c>
      <c r="B19" s="231" t="s">
        <v>50</v>
      </c>
      <c r="C19" s="230" t="s">
        <v>51</v>
      </c>
      <c r="D19" s="326">
        <f t="shared" si="6"/>
        <v>0</v>
      </c>
      <c r="E19" s="327">
        <f t="shared" si="3"/>
        <v>0</v>
      </c>
      <c r="F19" s="453">
        <v>0</v>
      </c>
      <c r="G19" s="453">
        <v>0</v>
      </c>
      <c r="H19" s="453">
        <v>0</v>
      </c>
      <c r="I19" s="453">
        <v>0</v>
      </c>
      <c r="J19" s="453">
        <v>0</v>
      </c>
      <c r="K19" s="453">
        <v>0</v>
      </c>
      <c r="L19" s="453">
        <v>0</v>
      </c>
      <c r="M19" s="453">
        <v>0</v>
      </c>
      <c r="N19" s="453">
        <v>0</v>
      </c>
      <c r="O19" s="398">
        <v>15</v>
      </c>
    </row>
    <row r="20" spans="1:16" ht="20.100000000000001" customHeight="1">
      <c r="A20" s="230" t="s">
        <v>52</v>
      </c>
      <c r="B20" s="231" t="s">
        <v>53</v>
      </c>
      <c r="C20" s="230" t="s">
        <v>54</v>
      </c>
      <c r="D20" s="326">
        <f t="shared" si="6"/>
        <v>1.54383</v>
      </c>
      <c r="E20" s="323">
        <f t="shared" si="3"/>
        <v>4.9789210437477596E-3</v>
      </c>
      <c r="F20" s="450">
        <v>3.7420000000000002E-2</v>
      </c>
      <c r="G20" s="453">
        <v>0.76463000000000003</v>
      </c>
      <c r="H20" s="453">
        <v>0</v>
      </c>
      <c r="I20" s="453">
        <v>0</v>
      </c>
      <c r="J20" s="453">
        <v>0</v>
      </c>
      <c r="K20" s="453">
        <v>0</v>
      </c>
      <c r="L20" s="453">
        <v>0.74177999999999999</v>
      </c>
      <c r="M20" s="453">
        <v>0</v>
      </c>
      <c r="N20" s="453">
        <v>0</v>
      </c>
      <c r="O20" s="398">
        <v>16</v>
      </c>
    </row>
    <row r="21" spans="1:16" s="16" customFormat="1" ht="20.100000000000001" customHeight="1">
      <c r="A21" s="193">
        <v>2</v>
      </c>
      <c r="B21" s="248" t="s">
        <v>55</v>
      </c>
      <c r="C21" s="328" t="s">
        <v>56</v>
      </c>
      <c r="D21" s="329">
        <f t="shared" si="6"/>
        <v>4537.7914500000006</v>
      </c>
      <c r="E21" s="329">
        <f t="shared" si="3"/>
        <v>14.634581101898309</v>
      </c>
      <c r="F21" s="454">
        <f>SUM(F22:F29,F30,F47:F58)</f>
        <v>267.29576000000003</v>
      </c>
      <c r="G21" s="454">
        <f t="shared" ref="G21:N21" si="7">SUM(G22:G29,G30,G47:G58)</f>
        <v>614.92320999999981</v>
      </c>
      <c r="H21" s="454">
        <f t="shared" si="7"/>
        <v>573.11819000000014</v>
      </c>
      <c r="I21" s="454">
        <f t="shared" si="7"/>
        <v>621.05969000000005</v>
      </c>
      <c r="J21" s="454">
        <f t="shared" si="7"/>
        <v>751.29202000000021</v>
      </c>
      <c r="K21" s="454">
        <f t="shared" si="7"/>
        <v>552.47879000000012</v>
      </c>
      <c r="L21" s="454">
        <f t="shared" si="7"/>
        <v>472.11604999999997</v>
      </c>
      <c r="M21" s="454">
        <f t="shared" si="7"/>
        <v>399.37472999999994</v>
      </c>
      <c r="N21" s="454">
        <f t="shared" si="7"/>
        <v>286.13301000000001</v>
      </c>
      <c r="O21" s="398">
        <v>17</v>
      </c>
    </row>
    <row r="22" spans="1:16" ht="20.100000000000001" customHeight="1">
      <c r="A22" s="230" t="s">
        <v>57</v>
      </c>
      <c r="B22" s="231" t="s">
        <v>58</v>
      </c>
      <c r="C22" s="230" t="s">
        <v>59</v>
      </c>
      <c r="D22" s="322">
        <f t="shared" si="6"/>
        <v>180.97059000000002</v>
      </c>
      <c r="E22" s="322">
        <f t="shared" si="3"/>
        <v>0.58363827549046721</v>
      </c>
      <c r="F22" s="450">
        <v>1.2601599999999999</v>
      </c>
      <c r="G22" s="450">
        <v>4.4642299999999997</v>
      </c>
      <c r="H22" s="450">
        <v>15.026199999999999</v>
      </c>
      <c r="I22" s="450">
        <v>4.4190800000000001</v>
      </c>
      <c r="J22" s="450">
        <v>31.782920000000001</v>
      </c>
      <c r="K22" s="450">
        <v>39.401420000000002</v>
      </c>
      <c r="L22" s="450">
        <v>0</v>
      </c>
      <c r="M22" s="450">
        <v>2.50589</v>
      </c>
      <c r="N22" s="450">
        <v>82.110690000000005</v>
      </c>
      <c r="O22" s="398">
        <v>18</v>
      </c>
    </row>
    <row r="23" spans="1:16" ht="20.100000000000001" customHeight="1">
      <c r="A23" s="230" t="s">
        <v>60</v>
      </c>
      <c r="B23" s="231" t="s">
        <v>61</v>
      </c>
      <c r="C23" s="230" t="s">
        <v>62</v>
      </c>
      <c r="D23" s="330">
        <f t="shared" si="6"/>
        <v>2.5685399999999996</v>
      </c>
      <c r="E23" s="322">
        <f t="shared" si="3"/>
        <v>8.2836567871513497E-3</v>
      </c>
      <c r="F23" s="450">
        <v>2.4685199999999998</v>
      </c>
      <c r="G23" s="453">
        <v>0</v>
      </c>
      <c r="H23" s="453">
        <v>0</v>
      </c>
      <c r="I23" s="453">
        <v>0</v>
      </c>
      <c r="J23" s="453">
        <v>0.10002</v>
      </c>
      <c r="K23" s="453">
        <v>0</v>
      </c>
      <c r="L23" s="453">
        <v>0</v>
      </c>
      <c r="M23" s="453">
        <v>0</v>
      </c>
      <c r="N23" s="453">
        <v>0</v>
      </c>
      <c r="O23" s="398">
        <v>19</v>
      </c>
    </row>
    <row r="24" spans="1:16" ht="20.100000000000001" customHeight="1">
      <c r="A24" s="230" t="s">
        <v>63</v>
      </c>
      <c r="B24" s="231" t="s">
        <v>64</v>
      </c>
      <c r="C24" s="230" t="s">
        <v>65</v>
      </c>
      <c r="D24" s="326">
        <f t="shared" si="6"/>
        <v>0</v>
      </c>
      <c r="E24" s="326">
        <f t="shared" si="3"/>
        <v>0</v>
      </c>
      <c r="F24" s="453">
        <v>0</v>
      </c>
      <c r="G24" s="453">
        <v>0</v>
      </c>
      <c r="H24" s="453">
        <v>0</v>
      </c>
      <c r="I24" s="453">
        <v>0</v>
      </c>
      <c r="J24" s="453">
        <v>0</v>
      </c>
      <c r="K24" s="453">
        <v>0</v>
      </c>
      <c r="L24" s="453">
        <v>0</v>
      </c>
      <c r="M24" s="453">
        <v>0</v>
      </c>
      <c r="N24" s="453">
        <v>0</v>
      </c>
      <c r="O24" s="398">
        <v>20</v>
      </c>
    </row>
    <row r="25" spans="1:16" s="331" customFormat="1" ht="20.100000000000001" customHeight="1">
      <c r="A25" s="230" t="s">
        <v>66</v>
      </c>
      <c r="B25" s="231" t="s">
        <v>68</v>
      </c>
      <c r="C25" s="230" t="s">
        <v>69</v>
      </c>
      <c r="D25" s="326">
        <f t="shared" si="6"/>
        <v>20.872859999999999</v>
      </c>
      <c r="E25" s="322">
        <f t="shared" si="3"/>
        <v>6.7315910363965503E-2</v>
      </c>
      <c r="F25" s="453">
        <v>0</v>
      </c>
      <c r="G25" s="453">
        <v>0</v>
      </c>
      <c r="H25" s="453">
        <v>0</v>
      </c>
      <c r="I25" s="453">
        <v>5.9999799999999999</v>
      </c>
      <c r="J25" s="453">
        <v>14.87288</v>
      </c>
      <c r="K25" s="453">
        <v>0</v>
      </c>
      <c r="L25" s="453">
        <v>0</v>
      </c>
      <c r="M25" s="453">
        <v>0</v>
      </c>
      <c r="N25" s="453">
        <v>0</v>
      </c>
      <c r="O25" s="398">
        <v>21</v>
      </c>
    </row>
    <row r="26" spans="1:16" ht="20.100000000000001" customHeight="1">
      <c r="A26" s="230" t="s">
        <v>67</v>
      </c>
      <c r="B26" s="231" t="s">
        <v>71</v>
      </c>
      <c r="C26" s="230" t="s">
        <v>72</v>
      </c>
      <c r="D26" s="330">
        <f t="shared" si="6"/>
        <v>34.098520000000008</v>
      </c>
      <c r="E26" s="322">
        <f t="shared" si="3"/>
        <v>0.10996925748861851</v>
      </c>
      <c r="F26" s="450">
        <v>1.4258900000000001</v>
      </c>
      <c r="G26" s="453">
        <v>0.1313</v>
      </c>
      <c r="H26" s="453">
        <v>0.19789000000000001</v>
      </c>
      <c r="I26" s="453">
        <v>20.06128</v>
      </c>
      <c r="J26" s="453">
        <v>0.97153</v>
      </c>
      <c r="K26" s="453">
        <v>8.4484100000000009</v>
      </c>
      <c r="L26" s="453">
        <v>0.14656</v>
      </c>
      <c r="M26" s="453">
        <v>0.64273999999999998</v>
      </c>
      <c r="N26" s="453">
        <v>2.0729199999999999</v>
      </c>
      <c r="O26" s="398">
        <v>22</v>
      </c>
    </row>
    <row r="27" spans="1:16" ht="20.100000000000001" customHeight="1">
      <c r="A27" s="230" t="s">
        <v>70</v>
      </c>
      <c r="B27" s="231" t="s">
        <v>74</v>
      </c>
      <c r="C27" s="230" t="s">
        <v>75</v>
      </c>
      <c r="D27" s="330">
        <f t="shared" si="6"/>
        <v>94.295400000000001</v>
      </c>
      <c r="E27" s="322">
        <f t="shared" si="3"/>
        <v>0.30410689738417601</v>
      </c>
      <c r="F27" s="450">
        <v>1.36602</v>
      </c>
      <c r="G27" s="453">
        <v>2.181</v>
      </c>
      <c r="H27" s="453">
        <v>2.8816999999999999</v>
      </c>
      <c r="I27" s="453">
        <v>3.03207</v>
      </c>
      <c r="J27" s="453">
        <v>37.256360000000001</v>
      </c>
      <c r="K27" s="453">
        <v>4.6349799999999997</v>
      </c>
      <c r="L27" s="453">
        <v>0</v>
      </c>
      <c r="M27" s="453">
        <v>38.851010000000002</v>
      </c>
      <c r="N27" s="453">
        <v>4.0922599999999996</v>
      </c>
      <c r="O27" s="398">
        <v>23</v>
      </c>
    </row>
    <row r="28" spans="1:16" ht="15.75">
      <c r="A28" s="230" t="s">
        <v>73</v>
      </c>
      <c r="B28" s="231" t="s">
        <v>77</v>
      </c>
      <c r="C28" s="230" t="s">
        <v>78</v>
      </c>
      <c r="D28" s="326">
        <f t="shared" si="6"/>
        <v>0</v>
      </c>
      <c r="E28" s="326">
        <f t="shared" si="3"/>
        <v>0</v>
      </c>
      <c r="F28" s="453">
        <v>0</v>
      </c>
      <c r="G28" s="453">
        <v>0</v>
      </c>
      <c r="H28" s="453">
        <v>0</v>
      </c>
      <c r="I28" s="453">
        <v>0</v>
      </c>
      <c r="J28" s="453">
        <v>0</v>
      </c>
      <c r="K28" s="453">
        <v>0</v>
      </c>
      <c r="L28" s="453">
        <v>0</v>
      </c>
      <c r="M28" s="453">
        <v>0</v>
      </c>
      <c r="N28" s="453">
        <v>0</v>
      </c>
      <c r="O28" s="398">
        <v>24</v>
      </c>
    </row>
    <row r="29" spans="1:16" ht="31.5">
      <c r="A29" s="230" t="s">
        <v>76</v>
      </c>
      <c r="B29" s="231" t="s">
        <v>122</v>
      </c>
      <c r="C29" s="230" t="s">
        <v>123</v>
      </c>
      <c r="D29" s="326">
        <f t="shared" si="6"/>
        <v>0</v>
      </c>
      <c r="E29" s="326">
        <f t="shared" ref="E29" si="8">D29/$D$7*100</f>
        <v>0</v>
      </c>
      <c r="F29" s="453">
        <v>0</v>
      </c>
      <c r="G29" s="453">
        <v>0</v>
      </c>
      <c r="H29" s="453">
        <v>0</v>
      </c>
      <c r="I29" s="453">
        <v>0</v>
      </c>
      <c r="J29" s="453">
        <v>0</v>
      </c>
      <c r="K29" s="453">
        <v>0</v>
      </c>
      <c r="L29" s="453">
        <v>0</v>
      </c>
      <c r="M29" s="453">
        <v>0</v>
      </c>
      <c r="N29" s="453">
        <v>0</v>
      </c>
      <c r="O29" s="398">
        <v>25</v>
      </c>
      <c r="P29" s="304"/>
    </row>
    <row r="30" spans="1:16" ht="34.5" customHeight="1">
      <c r="A30" s="230" t="s">
        <v>79</v>
      </c>
      <c r="B30" s="231" t="s">
        <v>80</v>
      </c>
      <c r="C30" s="230" t="s">
        <v>81</v>
      </c>
      <c r="D30" s="332">
        <f>SUM(D31:D46)</f>
        <v>2338.4860100000001</v>
      </c>
      <c r="E30" s="333">
        <f t="shared" si="3"/>
        <v>7.5417223435862342</v>
      </c>
      <c r="F30" s="455">
        <f>SUM(F31:F46)</f>
        <v>136.02055000000004</v>
      </c>
      <c r="G30" s="455">
        <f t="shared" ref="G30:N30" si="9">SUM(G31:G46)</f>
        <v>279.94211999999993</v>
      </c>
      <c r="H30" s="455">
        <f t="shared" si="9"/>
        <v>150.53642000000002</v>
      </c>
      <c r="I30" s="455">
        <f t="shared" si="9"/>
        <v>410.33849000000004</v>
      </c>
      <c r="J30" s="455">
        <f t="shared" si="9"/>
        <v>338.92811</v>
      </c>
      <c r="K30" s="455">
        <f t="shared" si="9"/>
        <v>348.28522000000004</v>
      </c>
      <c r="L30" s="455">
        <f t="shared" si="9"/>
        <v>285.56867999999992</v>
      </c>
      <c r="M30" s="455">
        <f t="shared" si="9"/>
        <v>239.72270999999995</v>
      </c>
      <c r="N30" s="455">
        <f t="shared" si="9"/>
        <v>149.14371000000003</v>
      </c>
      <c r="O30" s="398">
        <v>26</v>
      </c>
    </row>
    <row r="31" spans="1:16" s="14" customFormat="1" ht="18.75" customHeight="1">
      <c r="A31" s="243" t="s">
        <v>202</v>
      </c>
      <c r="B31" s="334" t="s">
        <v>262</v>
      </c>
      <c r="C31" s="335" t="s">
        <v>88</v>
      </c>
      <c r="D31" s="336">
        <f t="shared" ref="D31:D59" si="10">SUM(F31:N31)</f>
        <v>819.88206000000002</v>
      </c>
      <c r="E31" s="337">
        <f t="shared" ref="E31:E32" si="11">D31/$D$7*100</f>
        <v>2.6441564433423781</v>
      </c>
      <c r="F31" s="456">
        <v>69.759150000000005</v>
      </c>
      <c r="G31" s="456">
        <v>134.65628000000001</v>
      </c>
      <c r="H31" s="456">
        <v>79.139439999999993</v>
      </c>
      <c r="I31" s="456">
        <v>89.418559999999999</v>
      </c>
      <c r="J31" s="456">
        <v>194.85607999999999</v>
      </c>
      <c r="K31" s="456">
        <v>101.57104</v>
      </c>
      <c r="L31" s="456">
        <v>56.745159999999998</v>
      </c>
      <c r="M31" s="456">
        <v>47.342400000000005</v>
      </c>
      <c r="N31" s="456">
        <v>46.393950000000004</v>
      </c>
      <c r="O31" s="398">
        <v>27</v>
      </c>
    </row>
    <row r="32" spans="1:16" s="14" customFormat="1" ht="18.75" customHeight="1">
      <c r="A32" s="243" t="s">
        <v>202</v>
      </c>
      <c r="B32" s="334" t="s">
        <v>263</v>
      </c>
      <c r="C32" s="335" t="s">
        <v>89</v>
      </c>
      <c r="D32" s="336">
        <f t="shared" si="10"/>
        <v>1398.8882100000001</v>
      </c>
      <c r="E32" s="337">
        <f t="shared" si="11"/>
        <v>4.511477265385202</v>
      </c>
      <c r="F32" s="456">
        <v>49.364109999999997</v>
      </c>
      <c r="G32" s="456">
        <v>138.54477</v>
      </c>
      <c r="H32" s="456">
        <v>60.728340000000003</v>
      </c>
      <c r="I32" s="456">
        <v>302.28715</v>
      </c>
      <c r="J32" s="456">
        <v>122.7389</v>
      </c>
      <c r="K32" s="456">
        <v>231.66505000000001</v>
      </c>
      <c r="L32" s="456">
        <v>220.57843</v>
      </c>
      <c r="M32" s="456">
        <v>180.55620999999999</v>
      </c>
      <c r="N32" s="456">
        <v>92.425250000000005</v>
      </c>
      <c r="O32" s="398">
        <v>28</v>
      </c>
    </row>
    <row r="33" spans="1:15" s="14" customFormat="1" ht="18.75" customHeight="1">
      <c r="A33" s="243" t="s">
        <v>202</v>
      </c>
      <c r="B33" s="334" t="s">
        <v>264</v>
      </c>
      <c r="C33" s="335" t="s">
        <v>82</v>
      </c>
      <c r="D33" s="336">
        <f t="shared" si="10"/>
        <v>4.2575500000000002</v>
      </c>
      <c r="E33" s="337">
        <f t="shared" si="3"/>
        <v>1.3730789847203563E-2</v>
      </c>
      <c r="F33" s="456">
        <v>1.6545700000000001</v>
      </c>
      <c r="G33" s="456">
        <v>0</v>
      </c>
      <c r="H33" s="456">
        <v>0</v>
      </c>
      <c r="I33" s="456">
        <v>0.48446</v>
      </c>
      <c r="J33" s="456">
        <v>1.45496</v>
      </c>
      <c r="K33" s="456">
        <v>0</v>
      </c>
      <c r="L33" s="456">
        <v>0</v>
      </c>
      <c r="M33" s="456">
        <v>0.66356000000000004</v>
      </c>
      <c r="N33" s="456">
        <v>0</v>
      </c>
      <c r="O33" s="398">
        <v>29</v>
      </c>
    </row>
    <row r="34" spans="1:15" s="14" customFormat="1" ht="18.75" customHeight="1">
      <c r="A34" s="243" t="s">
        <v>202</v>
      </c>
      <c r="B34" s="334" t="s">
        <v>265</v>
      </c>
      <c r="C34" s="335" t="s">
        <v>83</v>
      </c>
      <c r="D34" s="336">
        <f t="shared" si="10"/>
        <v>5.9372400000000001</v>
      </c>
      <c r="E34" s="337">
        <f t="shared" si="3"/>
        <v>1.9147865488933984E-2</v>
      </c>
      <c r="F34" s="456">
        <v>3.7813599999999998</v>
      </c>
      <c r="G34" s="456">
        <v>7.4620000000000006E-2</v>
      </c>
      <c r="H34" s="456">
        <v>8.2479999999999998E-2</v>
      </c>
      <c r="I34" s="456">
        <v>0.53412000000000004</v>
      </c>
      <c r="J34" s="456">
        <v>0.44692999999999999</v>
      </c>
      <c r="K34" s="456">
        <v>0.50582000000000005</v>
      </c>
      <c r="L34" s="456">
        <v>0.11582000000000001</v>
      </c>
      <c r="M34" s="456">
        <v>0.21021000000000001</v>
      </c>
      <c r="N34" s="456">
        <v>0.18587999999999999</v>
      </c>
      <c r="O34" s="398">
        <v>30</v>
      </c>
    </row>
    <row r="35" spans="1:15" s="14" customFormat="1" ht="18.75" customHeight="1">
      <c r="A35" s="243" t="s">
        <v>202</v>
      </c>
      <c r="B35" s="334" t="s">
        <v>266</v>
      </c>
      <c r="C35" s="335" t="s">
        <v>84</v>
      </c>
      <c r="D35" s="336">
        <f t="shared" si="10"/>
        <v>53.962939999999996</v>
      </c>
      <c r="E35" s="337">
        <f t="shared" si="3"/>
        <v>0.17403290358944815</v>
      </c>
      <c r="F35" s="456">
        <v>6.09246</v>
      </c>
      <c r="G35" s="456">
        <v>2.4278200000000001</v>
      </c>
      <c r="H35" s="456">
        <v>4.6326299999999998</v>
      </c>
      <c r="I35" s="456">
        <v>10.175140000000001</v>
      </c>
      <c r="J35" s="456">
        <v>6.28993</v>
      </c>
      <c r="K35" s="456">
        <v>8.0382300000000004</v>
      </c>
      <c r="L35" s="456">
        <v>6.9050500000000001</v>
      </c>
      <c r="M35" s="456">
        <v>5.5673599999999999</v>
      </c>
      <c r="N35" s="456">
        <v>3.83432</v>
      </c>
      <c r="O35" s="398">
        <v>31</v>
      </c>
    </row>
    <row r="36" spans="1:15" s="14" customFormat="1" ht="18.75" customHeight="1">
      <c r="A36" s="243" t="s">
        <v>202</v>
      </c>
      <c r="B36" s="334" t="s">
        <v>387</v>
      </c>
      <c r="C36" s="335" t="s">
        <v>85</v>
      </c>
      <c r="D36" s="336">
        <f t="shared" si="10"/>
        <v>7.2243700000000004</v>
      </c>
      <c r="E36" s="337">
        <f t="shared" si="3"/>
        <v>2.3298917510878793E-2</v>
      </c>
      <c r="F36" s="456">
        <v>2.8791000000000002</v>
      </c>
      <c r="G36" s="456">
        <v>1.5573999999999999</v>
      </c>
      <c r="H36" s="456">
        <v>0</v>
      </c>
      <c r="I36" s="456">
        <v>0.82072999999999996</v>
      </c>
      <c r="J36" s="456">
        <v>1.4003099999999999</v>
      </c>
      <c r="K36" s="456">
        <v>0</v>
      </c>
      <c r="L36" s="456">
        <v>0.56682999999999995</v>
      </c>
      <c r="M36" s="456">
        <v>0</v>
      </c>
      <c r="N36" s="456">
        <v>0</v>
      </c>
      <c r="O36" s="398">
        <v>32</v>
      </c>
    </row>
    <row r="37" spans="1:15" s="14" customFormat="1" ht="18.75" customHeight="1">
      <c r="A37" s="243" t="s">
        <v>202</v>
      </c>
      <c r="B37" s="334" t="s">
        <v>268</v>
      </c>
      <c r="C37" s="335" t="s">
        <v>90</v>
      </c>
      <c r="D37" s="336">
        <f t="shared" si="10"/>
        <v>0</v>
      </c>
      <c r="E37" s="337">
        <f t="shared" ref="E37:E38" si="12">D37/$D$7*100</f>
        <v>0</v>
      </c>
      <c r="F37" s="456">
        <v>0</v>
      </c>
      <c r="G37" s="456">
        <v>0</v>
      </c>
      <c r="H37" s="456">
        <v>0</v>
      </c>
      <c r="I37" s="456">
        <v>0</v>
      </c>
      <c r="J37" s="456">
        <v>0</v>
      </c>
      <c r="K37" s="456">
        <v>0</v>
      </c>
      <c r="L37" s="456">
        <v>0</v>
      </c>
      <c r="M37" s="456">
        <v>0</v>
      </c>
      <c r="N37" s="456">
        <v>0</v>
      </c>
      <c r="O37" s="398">
        <v>33</v>
      </c>
    </row>
    <row r="38" spans="1:15" s="14" customFormat="1" ht="18.75" customHeight="1">
      <c r="A38" s="243" t="s">
        <v>202</v>
      </c>
      <c r="B38" s="334" t="s">
        <v>269</v>
      </c>
      <c r="C38" s="335" t="s">
        <v>91</v>
      </c>
      <c r="D38" s="336">
        <f t="shared" si="10"/>
        <v>0.90388000000000024</v>
      </c>
      <c r="E38" s="337">
        <f t="shared" si="12"/>
        <v>2.9150535700321451E-3</v>
      </c>
      <c r="F38" s="456">
        <v>0.16213</v>
      </c>
      <c r="G38" s="456">
        <v>0</v>
      </c>
      <c r="H38" s="456">
        <v>0.16816999999999999</v>
      </c>
      <c r="I38" s="456">
        <v>0.18357999999999999</v>
      </c>
      <c r="J38" s="456">
        <v>7.4490000000000001E-2</v>
      </c>
      <c r="K38" s="456">
        <v>7.4270000000000003E-2</v>
      </c>
      <c r="L38" s="456">
        <v>8.0199999999999994E-3</v>
      </c>
      <c r="M38" s="456">
        <v>0.20332</v>
      </c>
      <c r="N38" s="456">
        <v>2.9899999999999999E-2</v>
      </c>
      <c r="O38" s="398">
        <v>34</v>
      </c>
    </row>
    <row r="39" spans="1:15" s="14" customFormat="1" ht="18.75" customHeight="1">
      <c r="A39" s="243" t="s">
        <v>202</v>
      </c>
      <c r="B39" s="334" t="s">
        <v>261</v>
      </c>
      <c r="C39" s="335" t="s">
        <v>270</v>
      </c>
      <c r="D39" s="336">
        <f t="shared" si="10"/>
        <v>0</v>
      </c>
      <c r="E39" s="337">
        <f t="shared" ref="E39:E43" si="13">D39/$D$7*100</f>
        <v>0</v>
      </c>
      <c r="F39" s="456">
        <v>0</v>
      </c>
      <c r="G39" s="456">
        <v>0</v>
      </c>
      <c r="H39" s="456">
        <v>0</v>
      </c>
      <c r="I39" s="456">
        <v>0</v>
      </c>
      <c r="J39" s="456">
        <v>0</v>
      </c>
      <c r="K39" s="456">
        <v>0</v>
      </c>
      <c r="L39" s="456">
        <v>0</v>
      </c>
      <c r="M39" s="456">
        <v>0</v>
      </c>
      <c r="N39" s="456">
        <v>0</v>
      </c>
      <c r="O39" s="398">
        <v>35</v>
      </c>
    </row>
    <row r="40" spans="1:15" s="14" customFormat="1" ht="18.75" customHeight="1">
      <c r="A40" s="243" t="s">
        <v>202</v>
      </c>
      <c r="B40" s="334" t="s">
        <v>93</v>
      </c>
      <c r="C40" s="335" t="s">
        <v>94</v>
      </c>
      <c r="D40" s="336">
        <f t="shared" si="10"/>
        <v>10.662599999999999</v>
      </c>
      <c r="E40" s="337">
        <f t="shared" si="13"/>
        <v>3.4387363583467646E-2</v>
      </c>
      <c r="F40" s="456">
        <v>0.55000000000000004</v>
      </c>
      <c r="G40" s="456">
        <v>0</v>
      </c>
      <c r="H40" s="456">
        <v>0.34</v>
      </c>
      <c r="I40" s="456">
        <v>0</v>
      </c>
      <c r="J40" s="456">
        <v>0</v>
      </c>
      <c r="K40" s="456">
        <v>1</v>
      </c>
      <c r="L40" s="456">
        <v>0.21</v>
      </c>
      <c r="M40" s="456">
        <v>2.69</v>
      </c>
      <c r="N40" s="456">
        <v>5.8725999999999994</v>
      </c>
      <c r="O40" s="398">
        <v>36</v>
      </c>
    </row>
    <row r="41" spans="1:15" s="14" customFormat="1" ht="18.75" customHeight="1">
      <c r="A41" s="243" t="s">
        <v>202</v>
      </c>
      <c r="B41" s="334" t="s">
        <v>99</v>
      </c>
      <c r="C41" s="335" t="s">
        <v>100</v>
      </c>
      <c r="D41" s="336">
        <f t="shared" si="10"/>
        <v>7.4726299999999997</v>
      </c>
      <c r="E41" s="337">
        <f t="shared" si="13"/>
        <v>2.4099567153858144E-2</v>
      </c>
      <c r="F41" s="456">
        <v>0</v>
      </c>
      <c r="G41" s="456">
        <v>0</v>
      </c>
      <c r="H41" s="456">
        <v>0.47371000000000002</v>
      </c>
      <c r="I41" s="456">
        <v>0</v>
      </c>
      <c r="J41" s="456">
        <v>5.0287899999999999</v>
      </c>
      <c r="K41" s="456">
        <v>1.9701299999999999</v>
      </c>
      <c r="L41" s="456">
        <v>0</v>
      </c>
      <c r="M41" s="456">
        <v>0</v>
      </c>
      <c r="N41" s="456">
        <v>0</v>
      </c>
      <c r="O41" s="398">
        <v>37</v>
      </c>
    </row>
    <row r="42" spans="1:15" s="14" customFormat="1" ht="18.75" customHeight="1">
      <c r="A42" s="243" t="s">
        <v>202</v>
      </c>
      <c r="B42" s="334" t="s">
        <v>117</v>
      </c>
      <c r="C42" s="335" t="s">
        <v>118</v>
      </c>
      <c r="D42" s="336">
        <f t="shared" si="10"/>
        <v>3.87113</v>
      </c>
      <c r="E42" s="337">
        <f t="shared" si="13"/>
        <v>1.2484568003007629E-2</v>
      </c>
      <c r="F42" s="456">
        <v>0.7219199999999999</v>
      </c>
      <c r="G42" s="456">
        <v>0.69860999999999995</v>
      </c>
      <c r="H42" s="456">
        <v>8.8319999999999996E-2</v>
      </c>
      <c r="I42" s="456">
        <v>0.15573999999999999</v>
      </c>
      <c r="J42" s="456">
        <v>0.76309000000000005</v>
      </c>
      <c r="K42" s="456">
        <v>0.43208999999999997</v>
      </c>
      <c r="L42" s="456">
        <v>0</v>
      </c>
      <c r="M42" s="456">
        <v>1.0113600000000003</v>
      </c>
      <c r="N42" s="456">
        <v>0</v>
      </c>
      <c r="O42" s="398">
        <v>38</v>
      </c>
    </row>
    <row r="43" spans="1:15" s="14" customFormat="1" ht="18.75" customHeight="1">
      <c r="A43" s="243" t="s">
        <v>202</v>
      </c>
      <c r="B43" s="334" t="s">
        <v>120</v>
      </c>
      <c r="C43" s="335" t="s">
        <v>121</v>
      </c>
      <c r="D43" s="336">
        <f t="shared" si="10"/>
        <v>18.240389999999998</v>
      </c>
      <c r="E43" s="337">
        <f t="shared" si="13"/>
        <v>5.8826076457360064E-2</v>
      </c>
      <c r="F43" s="456">
        <v>0.16255</v>
      </c>
      <c r="G43" s="456">
        <v>1.63724</v>
      </c>
      <c r="H43" s="456">
        <v>4.23177</v>
      </c>
      <c r="I43" s="456">
        <v>6.1670499999999997</v>
      </c>
      <c r="J43" s="456">
        <v>2.1174900000000001</v>
      </c>
      <c r="K43" s="456">
        <v>2.1625100000000002</v>
      </c>
      <c r="L43" s="456">
        <v>0.34686</v>
      </c>
      <c r="M43" s="456">
        <v>1.41492</v>
      </c>
      <c r="N43" s="456">
        <v>0</v>
      </c>
      <c r="O43" s="398">
        <v>39</v>
      </c>
    </row>
    <row r="44" spans="1:15" s="14" customFormat="1" ht="18.75" customHeight="1">
      <c r="A44" s="243" t="s">
        <v>202</v>
      </c>
      <c r="B44" s="334" t="s">
        <v>271</v>
      </c>
      <c r="C44" s="335" t="s">
        <v>86</v>
      </c>
      <c r="D44" s="337">
        <f t="shared" si="10"/>
        <v>0</v>
      </c>
      <c r="E44" s="337">
        <f t="shared" si="3"/>
        <v>0</v>
      </c>
      <c r="F44" s="456">
        <v>0</v>
      </c>
      <c r="G44" s="456">
        <v>0</v>
      </c>
      <c r="H44" s="456">
        <v>0</v>
      </c>
      <c r="I44" s="456">
        <v>0</v>
      </c>
      <c r="J44" s="456">
        <v>0</v>
      </c>
      <c r="K44" s="456">
        <v>0</v>
      </c>
      <c r="L44" s="456">
        <v>0</v>
      </c>
      <c r="M44" s="456">
        <v>0</v>
      </c>
      <c r="N44" s="456">
        <v>0</v>
      </c>
      <c r="O44" s="398">
        <v>40</v>
      </c>
    </row>
    <row r="45" spans="1:15" s="14" customFormat="1" ht="18.75" customHeight="1">
      <c r="A45" s="243" t="s">
        <v>202</v>
      </c>
      <c r="B45" s="334" t="s">
        <v>272</v>
      </c>
      <c r="C45" s="335" t="s">
        <v>87</v>
      </c>
      <c r="D45" s="337">
        <f t="shared" si="10"/>
        <v>0</v>
      </c>
      <c r="E45" s="337">
        <f t="shared" si="3"/>
        <v>0</v>
      </c>
      <c r="F45" s="456">
        <v>0</v>
      </c>
      <c r="G45" s="456">
        <v>0</v>
      </c>
      <c r="H45" s="456">
        <v>0</v>
      </c>
      <c r="I45" s="456">
        <v>0</v>
      </c>
      <c r="J45" s="456">
        <v>0</v>
      </c>
      <c r="K45" s="456">
        <v>0</v>
      </c>
      <c r="L45" s="456">
        <v>0</v>
      </c>
      <c r="M45" s="456">
        <v>0</v>
      </c>
      <c r="N45" s="456">
        <v>0</v>
      </c>
      <c r="O45" s="398">
        <v>41</v>
      </c>
    </row>
    <row r="46" spans="1:15" s="14" customFormat="1" ht="20.100000000000001" customHeight="1">
      <c r="A46" s="243" t="s">
        <v>202</v>
      </c>
      <c r="B46" s="334" t="s">
        <v>273</v>
      </c>
      <c r="C46" s="335" t="s">
        <v>92</v>
      </c>
      <c r="D46" s="336">
        <f t="shared" si="10"/>
        <v>7.1830100000000003</v>
      </c>
      <c r="E46" s="337">
        <f t="shared" si="3"/>
        <v>2.316552965446364E-2</v>
      </c>
      <c r="F46" s="456">
        <v>0.89319999999999999</v>
      </c>
      <c r="G46" s="456">
        <v>0.34538000000000002</v>
      </c>
      <c r="H46" s="456">
        <v>0.65156000000000003</v>
      </c>
      <c r="I46" s="456">
        <v>0.11196</v>
      </c>
      <c r="J46" s="456">
        <v>3.7571400000000001</v>
      </c>
      <c r="K46" s="456">
        <v>0.86607999999999996</v>
      </c>
      <c r="L46" s="456">
        <v>9.2509999999999995E-2</v>
      </c>
      <c r="M46" s="456">
        <v>6.3369999999999996E-2</v>
      </c>
      <c r="N46" s="456">
        <v>0.40181</v>
      </c>
      <c r="O46" s="398">
        <v>42</v>
      </c>
    </row>
    <row r="47" spans="1:15" ht="20.100000000000001" customHeight="1">
      <c r="A47" s="241" t="s">
        <v>160</v>
      </c>
      <c r="B47" s="231" t="s">
        <v>96</v>
      </c>
      <c r="C47" s="230" t="s">
        <v>94</v>
      </c>
      <c r="D47" s="326">
        <f t="shared" si="10"/>
        <v>0</v>
      </c>
      <c r="E47" s="326">
        <f t="shared" si="3"/>
        <v>0</v>
      </c>
      <c r="F47" s="453">
        <v>0</v>
      </c>
      <c r="G47" s="453">
        <v>0</v>
      </c>
      <c r="H47" s="453">
        <v>0</v>
      </c>
      <c r="I47" s="453">
        <v>0</v>
      </c>
      <c r="J47" s="453">
        <v>0</v>
      </c>
      <c r="K47" s="453">
        <v>0</v>
      </c>
      <c r="L47" s="453">
        <v>0</v>
      </c>
      <c r="M47" s="453">
        <v>0</v>
      </c>
      <c r="N47" s="453">
        <v>0</v>
      </c>
      <c r="O47" s="398">
        <v>43</v>
      </c>
    </row>
    <row r="48" spans="1:15" ht="20.100000000000001" customHeight="1">
      <c r="A48" s="241" t="s">
        <v>95</v>
      </c>
      <c r="B48" s="231" t="s">
        <v>125</v>
      </c>
      <c r="C48" s="230" t="s">
        <v>126</v>
      </c>
      <c r="D48" s="330">
        <f t="shared" si="10"/>
        <v>0.66117999999999999</v>
      </c>
      <c r="E48" s="326">
        <f t="shared" si="3"/>
        <v>2.1323351766095646E-3</v>
      </c>
      <c r="F48" s="453">
        <v>8.4519999999999998E-2</v>
      </c>
      <c r="G48" s="453">
        <v>2.07E-2</v>
      </c>
      <c r="H48" s="453">
        <v>2.7089999999999999E-2</v>
      </c>
      <c r="I48" s="453">
        <v>0</v>
      </c>
      <c r="J48" s="453">
        <v>7.4130000000000001E-2</v>
      </c>
      <c r="K48" s="453">
        <v>0</v>
      </c>
      <c r="L48" s="453">
        <v>0</v>
      </c>
      <c r="M48" s="453">
        <v>0.36863000000000001</v>
      </c>
      <c r="N48" s="453">
        <v>8.6110000000000006E-2</v>
      </c>
      <c r="O48" s="398">
        <v>44</v>
      </c>
    </row>
    <row r="49" spans="1:16" ht="20.100000000000001" customHeight="1">
      <c r="A49" s="241" t="s">
        <v>98</v>
      </c>
      <c r="B49" s="231" t="s">
        <v>128</v>
      </c>
      <c r="C49" s="230" t="s">
        <v>129</v>
      </c>
      <c r="D49" s="330">
        <f t="shared" si="10"/>
        <v>0</v>
      </c>
      <c r="E49" s="326">
        <f t="shared" si="3"/>
        <v>0</v>
      </c>
      <c r="F49" s="453">
        <v>0</v>
      </c>
      <c r="G49" s="453">
        <v>0</v>
      </c>
      <c r="H49" s="453">
        <v>0</v>
      </c>
      <c r="I49" s="453">
        <v>0</v>
      </c>
      <c r="J49" s="453">
        <v>0</v>
      </c>
      <c r="K49" s="453">
        <v>0</v>
      </c>
      <c r="L49" s="453">
        <v>0</v>
      </c>
      <c r="M49" s="453">
        <v>0</v>
      </c>
      <c r="N49" s="453">
        <v>0</v>
      </c>
      <c r="O49" s="398">
        <v>45</v>
      </c>
    </row>
    <row r="50" spans="1:16" ht="20.100000000000001" customHeight="1">
      <c r="A50" s="241" t="s">
        <v>101</v>
      </c>
      <c r="B50" s="231" t="s">
        <v>102</v>
      </c>
      <c r="C50" s="230" t="s">
        <v>103</v>
      </c>
      <c r="D50" s="330">
        <f t="shared" si="10"/>
        <v>1176.0495100000001</v>
      </c>
      <c r="E50" s="326">
        <f t="shared" si="3"/>
        <v>3.7928124559234124</v>
      </c>
      <c r="F50" s="453">
        <v>0</v>
      </c>
      <c r="G50" s="453">
        <v>185.70285999999999</v>
      </c>
      <c r="H50" s="453">
        <v>177.78029000000001</v>
      </c>
      <c r="I50" s="453">
        <v>143.00442000000001</v>
      </c>
      <c r="J50" s="453">
        <v>198.08605</v>
      </c>
      <c r="K50" s="453">
        <v>150.92761999999999</v>
      </c>
      <c r="L50" s="453">
        <v>155.90697</v>
      </c>
      <c r="M50" s="453">
        <v>116.51757000000001</v>
      </c>
      <c r="N50" s="453">
        <v>48.123730000000002</v>
      </c>
      <c r="O50" s="398">
        <v>46</v>
      </c>
    </row>
    <row r="51" spans="1:16" ht="20.100000000000001" customHeight="1">
      <c r="A51" s="241" t="s">
        <v>104</v>
      </c>
      <c r="B51" s="231" t="s">
        <v>105</v>
      </c>
      <c r="C51" s="230" t="s">
        <v>106</v>
      </c>
      <c r="D51" s="330">
        <f t="shared" si="10"/>
        <v>115.58717</v>
      </c>
      <c r="E51" s="326">
        <f t="shared" si="3"/>
        <v>0.37277381130062881</v>
      </c>
      <c r="F51" s="453">
        <v>115.58717</v>
      </c>
      <c r="G51" s="453">
        <v>0</v>
      </c>
      <c r="H51" s="453">
        <v>0</v>
      </c>
      <c r="I51" s="453">
        <v>0</v>
      </c>
      <c r="J51" s="453">
        <v>0</v>
      </c>
      <c r="K51" s="453">
        <v>0</v>
      </c>
      <c r="L51" s="453">
        <v>0</v>
      </c>
      <c r="M51" s="453">
        <v>0</v>
      </c>
      <c r="N51" s="453">
        <v>0</v>
      </c>
      <c r="O51" s="398">
        <v>47</v>
      </c>
    </row>
    <row r="52" spans="1:16" ht="20.100000000000001" customHeight="1">
      <c r="A52" s="241" t="s">
        <v>107</v>
      </c>
      <c r="B52" s="231" t="s">
        <v>108</v>
      </c>
      <c r="C52" s="230" t="s">
        <v>109</v>
      </c>
      <c r="D52" s="330">
        <f t="shared" si="10"/>
        <v>21.229959999999998</v>
      </c>
      <c r="E52" s="326">
        <f t="shared" si="3"/>
        <v>6.8467573892153397E-2</v>
      </c>
      <c r="F52" s="453">
        <v>8.2721400000000003</v>
      </c>
      <c r="G52" s="453">
        <v>0.64390000000000003</v>
      </c>
      <c r="H52" s="453">
        <v>2.2728899999999999</v>
      </c>
      <c r="I52" s="453">
        <v>2.0505100000000001</v>
      </c>
      <c r="J52" s="453">
        <v>5.1344000000000003</v>
      </c>
      <c r="K52" s="453">
        <v>0.78113999999999995</v>
      </c>
      <c r="L52" s="453">
        <v>0.80520999999999998</v>
      </c>
      <c r="M52" s="453">
        <v>0.76617999999999997</v>
      </c>
      <c r="N52" s="453">
        <v>0.50358999999999998</v>
      </c>
      <c r="O52" s="398">
        <v>48</v>
      </c>
    </row>
    <row r="53" spans="1:16" ht="31.5">
      <c r="A53" s="241" t="s">
        <v>110</v>
      </c>
      <c r="B53" s="231" t="s">
        <v>111</v>
      </c>
      <c r="C53" s="230" t="s">
        <v>112</v>
      </c>
      <c r="D53" s="330">
        <f t="shared" si="10"/>
        <v>0.15539</v>
      </c>
      <c r="E53" s="326">
        <f t="shared" si="3"/>
        <v>5.0113972457327838E-4</v>
      </c>
      <c r="F53" s="453">
        <v>0.15539</v>
      </c>
      <c r="G53" s="453">
        <v>0</v>
      </c>
      <c r="H53" s="453">
        <v>0</v>
      </c>
      <c r="I53" s="453">
        <v>0</v>
      </c>
      <c r="J53" s="453">
        <v>0</v>
      </c>
      <c r="K53" s="453">
        <v>0</v>
      </c>
      <c r="L53" s="453">
        <v>0</v>
      </c>
      <c r="M53" s="453">
        <v>0</v>
      </c>
      <c r="N53" s="453">
        <v>0</v>
      </c>
      <c r="O53" s="398">
        <v>49</v>
      </c>
    </row>
    <row r="54" spans="1:16" ht="15.75">
      <c r="A54" s="241" t="s">
        <v>113</v>
      </c>
      <c r="B54" s="231" t="s">
        <v>114</v>
      </c>
      <c r="C54" s="230" t="s">
        <v>115</v>
      </c>
      <c r="D54" s="326">
        <f t="shared" si="10"/>
        <v>0</v>
      </c>
      <c r="E54" s="326">
        <f t="shared" si="3"/>
        <v>0</v>
      </c>
      <c r="F54" s="453">
        <v>0</v>
      </c>
      <c r="G54" s="453">
        <v>0</v>
      </c>
      <c r="H54" s="453">
        <v>0</v>
      </c>
      <c r="I54" s="453">
        <v>0</v>
      </c>
      <c r="J54" s="453">
        <v>0</v>
      </c>
      <c r="K54" s="453">
        <v>0</v>
      </c>
      <c r="L54" s="453">
        <v>0</v>
      </c>
      <c r="M54" s="453">
        <v>0</v>
      </c>
      <c r="N54" s="453">
        <v>0</v>
      </c>
      <c r="O54" s="398">
        <v>50</v>
      </c>
      <c r="P54" s="304"/>
    </row>
    <row r="55" spans="1:16" ht="20.100000000000001" customHeight="1">
      <c r="A55" s="241" t="s">
        <v>116</v>
      </c>
      <c r="B55" s="231" t="s">
        <v>131</v>
      </c>
      <c r="C55" s="230" t="s">
        <v>132</v>
      </c>
      <c r="D55" s="330">
        <f t="shared" si="10"/>
        <v>1.6618499999999998</v>
      </c>
      <c r="E55" s="326">
        <f t="shared" si="3"/>
        <v>5.3595408409942893E-3</v>
      </c>
      <c r="F55" s="453">
        <v>0.65539999999999998</v>
      </c>
      <c r="G55" s="453">
        <v>0</v>
      </c>
      <c r="H55" s="453">
        <v>0.19961999999999996</v>
      </c>
      <c r="I55" s="453">
        <v>0</v>
      </c>
      <c r="J55" s="453">
        <v>0.73070999999999997</v>
      </c>
      <c r="K55" s="453">
        <v>0</v>
      </c>
      <c r="L55" s="453">
        <v>7.6119999999999993E-2</v>
      </c>
      <c r="M55" s="453">
        <v>0</v>
      </c>
      <c r="N55" s="453">
        <v>0</v>
      </c>
      <c r="O55" s="398">
        <v>51</v>
      </c>
      <c r="P55" s="304"/>
    </row>
    <row r="56" spans="1:16" ht="20.100000000000001" customHeight="1">
      <c r="A56" s="241" t="s">
        <v>119</v>
      </c>
      <c r="B56" s="231" t="s">
        <v>134</v>
      </c>
      <c r="C56" s="230" t="s">
        <v>135</v>
      </c>
      <c r="D56" s="330">
        <f t="shared" si="10"/>
        <v>526.20507999999995</v>
      </c>
      <c r="E56" s="326">
        <f t="shared" si="3"/>
        <v>1.6970350013531108</v>
      </c>
      <c r="F56" s="453">
        <v>0</v>
      </c>
      <c r="G56" s="453">
        <v>136.45591999999999</v>
      </c>
      <c r="H56" s="453">
        <v>223.31164999999999</v>
      </c>
      <c r="I56" s="453">
        <v>28.443760000000001</v>
      </c>
      <c r="J56" s="453">
        <v>123.35491</v>
      </c>
      <c r="K56" s="453">
        <v>0</v>
      </c>
      <c r="L56" s="453">
        <v>14.63884</v>
      </c>
      <c r="M56" s="453">
        <v>0</v>
      </c>
      <c r="N56" s="453">
        <v>0</v>
      </c>
      <c r="O56" s="398">
        <v>52</v>
      </c>
      <c r="P56" s="304"/>
    </row>
    <row r="57" spans="1:16" ht="20.100000000000001" customHeight="1">
      <c r="A57" s="241" t="s">
        <v>161</v>
      </c>
      <c r="B57" s="231" t="s">
        <v>137</v>
      </c>
      <c r="C57" s="230" t="s">
        <v>138</v>
      </c>
      <c r="D57" s="330">
        <f t="shared" si="10"/>
        <v>24.949390000000001</v>
      </c>
      <c r="E57" s="326">
        <f t="shared" si="3"/>
        <v>8.0462902586210874E-2</v>
      </c>
      <c r="F57" s="453">
        <v>0</v>
      </c>
      <c r="G57" s="453">
        <v>5.3811799999999996</v>
      </c>
      <c r="H57" s="453">
        <v>0.88444</v>
      </c>
      <c r="I57" s="453">
        <v>3.7101000000000002</v>
      </c>
      <c r="J57" s="453">
        <v>0</v>
      </c>
      <c r="K57" s="453">
        <v>0</v>
      </c>
      <c r="L57" s="453">
        <v>14.97367</v>
      </c>
      <c r="M57" s="453">
        <v>0</v>
      </c>
      <c r="N57" s="453">
        <v>0</v>
      </c>
      <c r="O57" s="398">
        <v>53</v>
      </c>
      <c r="P57" s="304"/>
    </row>
    <row r="58" spans="1:16" ht="20.100000000000001" customHeight="1">
      <c r="A58" s="241" t="s">
        <v>124</v>
      </c>
      <c r="B58" s="231" t="s">
        <v>140</v>
      </c>
      <c r="C58" s="230" t="s">
        <v>141</v>
      </c>
      <c r="D58" s="326">
        <f t="shared" si="10"/>
        <v>0</v>
      </c>
      <c r="E58" s="326">
        <f t="shared" si="3"/>
        <v>0</v>
      </c>
      <c r="F58" s="453">
        <v>0</v>
      </c>
      <c r="G58" s="453">
        <v>0</v>
      </c>
      <c r="H58" s="453">
        <v>0</v>
      </c>
      <c r="I58" s="453">
        <v>0</v>
      </c>
      <c r="J58" s="453">
        <v>0</v>
      </c>
      <c r="K58" s="453">
        <v>0</v>
      </c>
      <c r="L58" s="453">
        <v>0</v>
      </c>
      <c r="M58" s="453">
        <v>0</v>
      </c>
      <c r="N58" s="453">
        <v>0</v>
      </c>
      <c r="O58" s="398">
        <v>54</v>
      </c>
    </row>
    <row r="59" spans="1:16" ht="15.75">
      <c r="A59" s="338">
        <v>3</v>
      </c>
      <c r="B59" s="339" t="s">
        <v>142</v>
      </c>
      <c r="C59" s="340" t="s">
        <v>143</v>
      </c>
      <c r="D59" s="288">
        <f t="shared" si="10"/>
        <v>0</v>
      </c>
      <c r="E59" s="288">
        <f t="shared" si="3"/>
        <v>0</v>
      </c>
      <c r="F59" s="457">
        <v>0</v>
      </c>
      <c r="G59" s="457">
        <v>0</v>
      </c>
      <c r="H59" s="457">
        <v>0</v>
      </c>
      <c r="I59" s="457">
        <v>0</v>
      </c>
      <c r="J59" s="457">
        <v>0</v>
      </c>
      <c r="K59" s="457">
        <v>0</v>
      </c>
      <c r="L59" s="457">
        <v>0</v>
      </c>
      <c r="M59" s="457">
        <v>0</v>
      </c>
      <c r="N59" s="457">
        <v>0</v>
      </c>
      <c r="O59" s="398">
        <v>55</v>
      </c>
    </row>
  </sheetData>
  <mergeCells count="8">
    <mergeCell ref="A1:B1"/>
    <mergeCell ref="A4:A5"/>
    <mergeCell ref="A2:N2"/>
    <mergeCell ref="B4:B5"/>
    <mergeCell ref="C4:C5"/>
    <mergeCell ref="D4:D5"/>
    <mergeCell ref="F4:N4"/>
    <mergeCell ref="E4:E5"/>
  </mergeCells>
  <phoneticPr fontId="0" type="noConversion"/>
  <printOptions horizontalCentered="1"/>
  <pageMargins left="0.26" right="0.25" top="0.41" bottom="0.38" header="0.3" footer="0.19"/>
  <pageSetup paperSize="9" scale="74" fitToHeight="0" orientation="landscape" blackAndWhite="1"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00CC"/>
    <pageSetUpPr fitToPage="1"/>
  </sheetPr>
  <dimension ref="A1:G60"/>
  <sheetViews>
    <sheetView zoomScale="85" zoomScaleNormal="85" workbookViewId="0">
      <selection activeCell="F6" sqref="F6"/>
    </sheetView>
  </sheetViews>
  <sheetFormatPr defaultColWidth="9.140625" defaultRowHeight="15.75"/>
  <cols>
    <col min="1" max="1" width="7" style="5" customWidth="1"/>
    <col min="2" max="2" width="37.28515625" style="6" customWidth="1"/>
    <col min="3" max="3" width="8.140625" style="5" customWidth="1"/>
    <col min="4" max="4" width="12.5703125" style="6" customWidth="1"/>
    <col min="5" max="5" width="12.28515625" style="6" customWidth="1"/>
    <col min="6" max="6" width="14" style="6" customWidth="1"/>
    <col min="7" max="7" width="13" style="6" customWidth="1"/>
    <col min="8" max="16384" width="9.140625" style="6"/>
  </cols>
  <sheetData>
    <row r="1" spans="1:7" s="16" customFormat="1">
      <c r="A1" s="488" t="s">
        <v>5</v>
      </c>
      <c r="B1" s="488"/>
      <c r="C1" s="149"/>
    </row>
    <row r="2" spans="1:7" s="16" customFormat="1" ht="33.75" customHeight="1">
      <c r="A2" s="489" t="s">
        <v>483</v>
      </c>
      <c r="B2" s="489"/>
      <c r="C2" s="489"/>
      <c r="D2" s="489"/>
      <c r="E2" s="489"/>
      <c r="F2" s="489"/>
      <c r="G2" s="489"/>
    </row>
    <row r="3" spans="1:7" ht="22.5" customHeight="1">
      <c r="F3" s="490"/>
      <c r="G3" s="490"/>
    </row>
    <row r="4" spans="1:7" ht="15.75" customHeight="1">
      <c r="A4" s="491" t="s">
        <v>11</v>
      </c>
      <c r="B4" s="491" t="s">
        <v>155</v>
      </c>
      <c r="C4" s="491" t="s">
        <v>13</v>
      </c>
      <c r="D4" s="491" t="s">
        <v>413</v>
      </c>
      <c r="E4" s="492" t="s">
        <v>397</v>
      </c>
      <c r="F4" s="493"/>
      <c r="G4" s="494"/>
    </row>
    <row r="5" spans="1:7" ht="72.75" customHeight="1">
      <c r="A5" s="491"/>
      <c r="B5" s="491"/>
      <c r="C5" s="491"/>
      <c r="D5" s="491"/>
      <c r="E5" s="153" t="s">
        <v>14</v>
      </c>
      <c r="F5" s="153" t="s">
        <v>398</v>
      </c>
      <c r="G5" s="151" t="s">
        <v>157</v>
      </c>
    </row>
    <row r="6" spans="1:7">
      <c r="A6" s="556">
        <v>-1</v>
      </c>
      <c r="B6" s="556">
        <v>-2</v>
      </c>
      <c r="C6" s="556">
        <v>-3</v>
      </c>
      <c r="D6" s="556">
        <v>-4</v>
      </c>
      <c r="E6" s="556">
        <v>-5</v>
      </c>
      <c r="F6" s="556">
        <v>-6</v>
      </c>
      <c r="G6" s="556">
        <v>-7</v>
      </c>
    </row>
    <row r="7" spans="1:7" s="16" customFormat="1">
      <c r="A7" s="535"/>
      <c r="B7" s="535" t="s">
        <v>22</v>
      </c>
      <c r="C7" s="536"/>
      <c r="D7" s="537">
        <f>KHnamtrc!D7</f>
        <v>31007.320389999997</v>
      </c>
      <c r="E7" s="538">
        <f>Bieu01!D7</f>
        <v>31007.320390000001</v>
      </c>
      <c r="F7" s="539">
        <f>E7-D7</f>
        <v>0</v>
      </c>
      <c r="G7" s="540">
        <v>0</v>
      </c>
    </row>
    <row r="8" spans="1:7" s="16" customFormat="1">
      <c r="A8" s="541">
        <v>1</v>
      </c>
      <c r="B8" s="542" t="s">
        <v>23</v>
      </c>
      <c r="C8" s="543" t="s">
        <v>24</v>
      </c>
      <c r="D8" s="399">
        <f>KHnamtrc!D8</f>
        <v>26357.258939999996</v>
      </c>
      <c r="E8" s="544">
        <f>Bieu01!D8</f>
        <v>26469.52894</v>
      </c>
      <c r="F8" s="413">
        <f t="shared" ref="F8:F19" si="0">E8-D8</f>
        <v>112.27000000000407</v>
      </c>
      <c r="G8" s="400">
        <f>IFERROR(E8/D8*100,0)</f>
        <v>100.42595476356466</v>
      </c>
    </row>
    <row r="9" spans="1:7" ht="20.100000000000001" customHeight="1">
      <c r="A9" s="545" t="s">
        <v>25</v>
      </c>
      <c r="B9" s="546" t="s">
        <v>26</v>
      </c>
      <c r="C9" s="545" t="s">
        <v>27</v>
      </c>
      <c r="D9" s="160">
        <f>KHnamtrc!D9</f>
        <v>23687.324430000001</v>
      </c>
      <c r="E9" s="160">
        <f>Bieu01!D9</f>
        <v>23897.004430000001</v>
      </c>
      <c r="F9" s="160">
        <f t="shared" si="0"/>
        <v>209.68000000000029</v>
      </c>
      <c r="G9" s="160">
        <f t="shared" ref="G9:G58" si="1">IFERROR(E9/D9*100,0)</f>
        <v>100.88519917316808</v>
      </c>
    </row>
    <row r="10" spans="1:7" s="14" customFormat="1" ht="15.75" customHeight="1">
      <c r="A10" s="547"/>
      <c r="B10" s="548" t="s">
        <v>28</v>
      </c>
      <c r="C10" s="547" t="s">
        <v>29</v>
      </c>
      <c r="D10" s="160">
        <f>KHnamtrc!D10</f>
        <v>23687.324430000001</v>
      </c>
      <c r="E10" s="160">
        <f>Bieu01!D10</f>
        <v>23897.004430000001</v>
      </c>
      <c r="F10" s="160">
        <f t="shared" si="0"/>
        <v>209.68000000000029</v>
      </c>
      <c r="G10" s="160">
        <f t="shared" si="1"/>
        <v>100.88519917316808</v>
      </c>
    </row>
    <row r="11" spans="1:7" ht="20.100000000000001" customHeight="1">
      <c r="A11" s="545" t="s">
        <v>31</v>
      </c>
      <c r="B11" s="546" t="s">
        <v>32</v>
      </c>
      <c r="C11" s="545" t="s">
        <v>33</v>
      </c>
      <c r="D11" s="406">
        <f>KHnamtrc!D11</f>
        <v>55.0002</v>
      </c>
      <c r="E11" s="407">
        <f>Bieu01!D12</f>
        <v>55.280200000000001</v>
      </c>
      <c r="F11" s="414">
        <f t="shared" si="0"/>
        <v>0.28000000000000114</v>
      </c>
      <c r="G11" s="402">
        <f t="shared" si="1"/>
        <v>100.50908905785798</v>
      </c>
    </row>
    <row r="12" spans="1:7" ht="20.100000000000001" customHeight="1">
      <c r="A12" s="545" t="s">
        <v>34</v>
      </c>
      <c r="B12" s="546" t="s">
        <v>35</v>
      </c>
      <c r="C12" s="545" t="s">
        <v>36</v>
      </c>
      <c r="D12" s="406">
        <f>KHnamtrc!D12</f>
        <v>660.21011999999996</v>
      </c>
      <c r="E12" s="407">
        <f>Bieu01!D13</f>
        <v>587.52012000000002</v>
      </c>
      <c r="F12" s="414">
        <f t="shared" si="0"/>
        <v>-72.689999999999941</v>
      </c>
      <c r="G12" s="402">
        <f t="shared" si="1"/>
        <v>88.989868861749656</v>
      </c>
    </row>
    <row r="13" spans="1:7" ht="20.100000000000001" customHeight="1">
      <c r="A13" s="545" t="s">
        <v>37</v>
      </c>
      <c r="B13" s="546" t="s">
        <v>38</v>
      </c>
      <c r="C13" s="545" t="s">
        <v>39</v>
      </c>
      <c r="D13" s="406">
        <f>KHnamtrc!D13</f>
        <v>46.981200000000001</v>
      </c>
      <c r="E13" s="407">
        <f>Bieu01!D14</f>
        <v>47.391199999999998</v>
      </c>
      <c r="F13" s="401">
        <f t="shared" si="0"/>
        <v>0.40999999999999659</v>
      </c>
      <c r="G13" s="402">
        <f t="shared" si="1"/>
        <v>100.87268950133243</v>
      </c>
    </row>
    <row r="14" spans="1:7" ht="20.100000000000001" customHeight="1">
      <c r="A14" s="545" t="s">
        <v>40</v>
      </c>
      <c r="B14" s="546" t="s">
        <v>41</v>
      </c>
      <c r="C14" s="545" t="s">
        <v>42</v>
      </c>
      <c r="D14" s="406">
        <f>KHnamtrc!D14</f>
        <v>0</v>
      </c>
      <c r="E14" s="407">
        <f>Bieu01!D15</f>
        <v>0</v>
      </c>
      <c r="F14" s="401">
        <f t="shared" si="0"/>
        <v>0</v>
      </c>
      <c r="G14" s="402">
        <f t="shared" si="1"/>
        <v>0</v>
      </c>
    </row>
    <row r="15" spans="1:7" ht="20.100000000000001" customHeight="1">
      <c r="A15" s="545" t="s">
        <v>43</v>
      </c>
      <c r="B15" s="546" t="s">
        <v>44</v>
      </c>
      <c r="C15" s="545" t="s">
        <v>45</v>
      </c>
      <c r="D15" s="406">
        <f>KHnamtrc!D15</f>
        <v>0</v>
      </c>
      <c r="E15" s="407">
        <f>Bieu01!D16</f>
        <v>0</v>
      </c>
      <c r="F15" s="401">
        <f t="shared" si="0"/>
        <v>0</v>
      </c>
      <c r="G15" s="402">
        <f t="shared" si="1"/>
        <v>0</v>
      </c>
    </row>
    <row r="16" spans="1:7" ht="31.5">
      <c r="A16" s="545"/>
      <c r="B16" s="548" t="s">
        <v>260</v>
      </c>
      <c r="C16" s="545"/>
      <c r="D16" s="406">
        <f>KHnamtrc!D16</f>
        <v>0</v>
      </c>
      <c r="E16" s="407">
        <f>Bieu01!D17</f>
        <v>0</v>
      </c>
      <c r="F16" s="401">
        <f t="shared" si="0"/>
        <v>0</v>
      </c>
      <c r="G16" s="402">
        <f t="shared" si="1"/>
        <v>0</v>
      </c>
    </row>
    <row r="17" spans="1:7" ht="20.100000000000001" customHeight="1">
      <c r="A17" s="545" t="s">
        <v>46</v>
      </c>
      <c r="B17" s="546" t="s">
        <v>47</v>
      </c>
      <c r="C17" s="545" t="s">
        <v>48</v>
      </c>
      <c r="D17" s="406">
        <f>KHnamtrc!D17</f>
        <v>1906.06916</v>
      </c>
      <c r="E17" s="407">
        <f>Bieu01!D18</f>
        <v>1880.7891600000003</v>
      </c>
      <c r="F17" s="414">
        <f t="shared" si="0"/>
        <v>-25.279999999999745</v>
      </c>
      <c r="G17" s="402">
        <f t="shared" si="1"/>
        <v>98.673710244595753</v>
      </c>
    </row>
    <row r="18" spans="1:7" ht="20.100000000000001" customHeight="1">
      <c r="A18" s="545" t="s">
        <v>49</v>
      </c>
      <c r="B18" s="546" t="s">
        <v>50</v>
      </c>
      <c r="C18" s="545" t="s">
        <v>51</v>
      </c>
      <c r="D18" s="406">
        <f>KHnamtrc!D18</f>
        <v>0</v>
      </c>
      <c r="E18" s="407">
        <f>Bieu01!D19</f>
        <v>0</v>
      </c>
      <c r="F18" s="401">
        <f t="shared" si="0"/>
        <v>0</v>
      </c>
      <c r="G18" s="402">
        <f t="shared" si="1"/>
        <v>0</v>
      </c>
    </row>
    <row r="19" spans="1:7" ht="20.100000000000001" customHeight="1">
      <c r="A19" s="545" t="s">
        <v>52</v>
      </c>
      <c r="B19" s="546" t="s">
        <v>53</v>
      </c>
      <c r="C19" s="545" t="s">
        <v>54</v>
      </c>
      <c r="D19" s="408">
        <f>KHnamtrc!D19</f>
        <v>1.6738300000000002</v>
      </c>
      <c r="E19" s="407">
        <f>Bieu01!D20</f>
        <v>1.54383</v>
      </c>
      <c r="F19" s="414">
        <f t="shared" si="0"/>
        <v>-0.13000000000000012</v>
      </c>
      <c r="G19" s="402">
        <f t="shared" si="1"/>
        <v>92.233380928768156</v>
      </c>
    </row>
    <row r="20" spans="1:7" s="16" customFormat="1" ht="20.100000000000001" customHeight="1">
      <c r="A20" s="541">
        <v>2</v>
      </c>
      <c r="B20" s="549" t="s">
        <v>55</v>
      </c>
      <c r="C20" s="543" t="s">
        <v>56</v>
      </c>
      <c r="D20" s="409">
        <f>KHnamtrc!D20</f>
        <v>4650.0614500000001</v>
      </c>
      <c r="E20" s="409">
        <f>Bieu01!D21</f>
        <v>4537.7914500000006</v>
      </c>
      <c r="F20" s="413">
        <f>E20-D20</f>
        <v>-112.26999999999953</v>
      </c>
      <c r="G20" s="400">
        <f t="shared" si="1"/>
        <v>97.58562330396731</v>
      </c>
    </row>
    <row r="21" spans="1:7" s="14" customFormat="1">
      <c r="A21" s="545" t="s">
        <v>57</v>
      </c>
      <c r="B21" s="546" t="s">
        <v>58</v>
      </c>
      <c r="C21" s="545" t="s">
        <v>59</v>
      </c>
      <c r="D21" s="160">
        <f>KHnamtrc!D21</f>
        <v>208.47059000000002</v>
      </c>
      <c r="E21" s="160">
        <f>Bieu01!D22</f>
        <v>180.97059000000002</v>
      </c>
      <c r="F21" s="414">
        <f>E21-D21</f>
        <v>-27.5</v>
      </c>
      <c r="G21" s="160">
        <f t="shared" si="1"/>
        <v>86.808690856585585</v>
      </c>
    </row>
    <row r="22" spans="1:7">
      <c r="A22" s="545" t="s">
        <v>60</v>
      </c>
      <c r="B22" s="546" t="s">
        <v>61</v>
      </c>
      <c r="C22" s="545" t="s">
        <v>62</v>
      </c>
      <c r="D22" s="406">
        <f>KHnamtrc!D22</f>
        <v>2.5685399999999996</v>
      </c>
      <c r="E22" s="407">
        <f>Bieu01!D23</f>
        <v>2.5685399999999996</v>
      </c>
      <c r="F22" s="167">
        <f t="shared" ref="F22:F57" si="2">E22-D22</f>
        <v>0</v>
      </c>
      <c r="G22" s="402">
        <f t="shared" si="1"/>
        <v>100</v>
      </c>
    </row>
    <row r="23" spans="1:7" ht="20.100000000000001" customHeight="1">
      <c r="A23" s="545" t="s">
        <v>63</v>
      </c>
      <c r="B23" s="546" t="s">
        <v>64</v>
      </c>
      <c r="C23" s="545" t="s">
        <v>65</v>
      </c>
      <c r="D23" s="406">
        <f>KHnamtrc!D23</f>
        <v>0</v>
      </c>
      <c r="E23" s="407">
        <f>Bieu01!D24</f>
        <v>0</v>
      </c>
      <c r="F23" s="167">
        <f t="shared" si="2"/>
        <v>0</v>
      </c>
      <c r="G23" s="402">
        <f t="shared" si="1"/>
        <v>0</v>
      </c>
    </row>
    <row r="24" spans="1:7" ht="20.100000000000001" customHeight="1">
      <c r="A24" s="545" t="s">
        <v>66</v>
      </c>
      <c r="B24" s="546" t="s">
        <v>68</v>
      </c>
      <c r="C24" s="545" t="s">
        <v>69</v>
      </c>
      <c r="D24" s="406">
        <f>KHnamtrc!D24</f>
        <v>20.872859999999999</v>
      </c>
      <c r="E24" s="407">
        <f>Bieu01!D25</f>
        <v>20.872859999999999</v>
      </c>
      <c r="F24" s="167">
        <f t="shared" si="2"/>
        <v>0</v>
      </c>
      <c r="G24" s="402">
        <f t="shared" si="1"/>
        <v>100</v>
      </c>
    </row>
    <row r="25" spans="1:7" ht="20.100000000000001" customHeight="1">
      <c r="A25" s="545" t="s">
        <v>67</v>
      </c>
      <c r="B25" s="546" t="s">
        <v>71</v>
      </c>
      <c r="C25" s="545" t="s">
        <v>72</v>
      </c>
      <c r="D25" s="406">
        <f>KHnamtrc!D25</f>
        <v>42.518520000000002</v>
      </c>
      <c r="E25" s="407">
        <f>Bieu01!D26</f>
        <v>34.098520000000008</v>
      </c>
      <c r="F25" s="414">
        <f t="shared" si="2"/>
        <v>-8.4199999999999946</v>
      </c>
      <c r="G25" s="402">
        <f t="shared" si="1"/>
        <v>80.196864801502983</v>
      </c>
    </row>
    <row r="26" spans="1:7" ht="20.100000000000001" customHeight="1">
      <c r="A26" s="545" t="s">
        <v>70</v>
      </c>
      <c r="B26" s="546" t="s">
        <v>74</v>
      </c>
      <c r="C26" s="545" t="s">
        <v>75</v>
      </c>
      <c r="D26" s="406">
        <f>KHnamtrc!D26</f>
        <v>102.59540000000001</v>
      </c>
      <c r="E26" s="407">
        <f>Bieu01!D27</f>
        <v>94.295400000000001</v>
      </c>
      <c r="F26" s="414">
        <f t="shared" si="2"/>
        <v>-8.3000000000000114</v>
      </c>
      <c r="G26" s="402">
        <f t="shared" si="1"/>
        <v>91.90996867305941</v>
      </c>
    </row>
    <row r="27" spans="1:7" ht="32.25" customHeight="1">
      <c r="A27" s="545" t="s">
        <v>73</v>
      </c>
      <c r="B27" s="546" t="s">
        <v>77</v>
      </c>
      <c r="C27" s="545" t="s">
        <v>78</v>
      </c>
      <c r="D27" s="408">
        <f>KHnamtrc!D27</f>
        <v>0</v>
      </c>
      <c r="E27" s="407">
        <f>Bieu01!D28</f>
        <v>0</v>
      </c>
      <c r="F27" s="401">
        <f t="shared" si="2"/>
        <v>0</v>
      </c>
      <c r="G27" s="402">
        <f t="shared" si="1"/>
        <v>0</v>
      </c>
    </row>
    <row r="28" spans="1:7" ht="31.5">
      <c r="A28" s="545" t="s">
        <v>76</v>
      </c>
      <c r="B28" s="546" t="s">
        <v>122</v>
      </c>
      <c r="C28" s="545" t="s">
        <v>123</v>
      </c>
      <c r="D28" s="406">
        <f>KHnamtrc!D28</f>
        <v>0</v>
      </c>
      <c r="E28" s="407">
        <f>Bieu01!D29</f>
        <v>0</v>
      </c>
      <c r="F28" s="167">
        <f t="shared" si="2"/>
        <v>0</v>
      </c>
      <c r="G28" s="402">
        <f t="shared" si="1"/>
        <v>0</v>
      </c>
    </row>
    <row r="29" spans="1:7" s="14" customFormat="1" ht="31.5">
      <c r="A29" s="545" t="s">
        <v>79</v>
      </c>
      <c r="B29" s="546" t="s">
        <v>80</v>
      </c>
      <c r="C29" s="545" t="s">
        <v>81</v>
      </c>
      <c r="D29" s="406">
        <f>KHnamtrc!D29</f>
        <v>2373.6160100000002</v>
      </c>
      <c r="E29" s="407">
        <f>Bieu01!D30</f>
        <v>2338.4860100000001</v>
      </c>
      <c r="F29" s="414">
        <f t="shared" si="2"/>
        <v>-35.130000000000109</v>
      </c>
      <c r="G29" s="402">
        <f t="shared" si="1"/>
        <v>98.519979649109288</v>
      </c>
    </row>
    <row r="30" spans="1:7" s="14" customFormat="1" ht="20.100000000000001" customHeight="1">
      <c r="A30" s="547" t="s">
        <v>202</v>
      </c>
      <c r="B30" s="550" t="s">
        <v>262</v>
      </c>
      <c r="C30" s="551" t="s">
        <v>88</v>
      </c>
      <c r="D30" s="160">
        <f>KHnamtrc!D30</f>
        <v>850.89206000000001</v>
      </c>
      <c r="E30" s="403">
        <f>Bieu01!D31</f>
        <v>819.88206000000002</v>
      </c>
      <c r="F30" s="415">
        <f t="shared" si="2"/>
        <v>-31.009999999999991</v>
      </c>
      <c r="G30" s="458">
        <f t="shared" si="1"/>
        <v>96.355589450440988</v>
      </c>
    </row>
    <row r="31" spans="1:7" s="14" customFormat="1" ht="20.100000000000001" customHeight="1">
      <c r="A31" s="547" t="s">
        <v>202</v>
      </c>
      <c r="B31" s="550" t="s">
        <v>263</v>
      </c>
      <c r="C31" s="551" t="s">
        <v>89</v>
      </c>
      <c r="D31" s="160">
        <f>KHnamtrc!D31</f>
        <v>1399.5882100000001</v>
      </c>
      <c r="E31" s="403">
        <f>Bieu01!D32</f>
        <v>1398.8882100000001</v>
      </c>
      <c r="F31" s="415">
        <f t="shared" si="2"/>
        <v>-0.70000000000004547</v>
      </c>
      <c r="G31" s="458">
        <f t="shared" si="1"/>
        <v>99.94998528888722</v>
      </c>
    </row>
    <row r="32" spans="1:7" s="14" customFormat="1" ht="20.100000000000001" customHeight="1">
      <c r="A32" s="547" t="s">
        <v>202</v>
      </c>
      <c r="B32" s="550" t="s">
        <v>264</v>
      </c>
      <c r="C32" s="551" t="s">
        <v>82</v>
      </c>
      <c r="D32" s="160">
        <f>KHnamtrc!D32</f>
        <v>4.2575500000000002</v>
      </c>
      <c r="E32" s="403">
        <f>Bieu01!D33</f>
        <v>4.2575500000000002</v>
      </c>
      <c r="F32" s="168">
        <f t="shared" si="2"/>
        <v>0</v>
      </c>
      <c r="G32" s="458">
        <f t="shared" si="1"/>
        <v>100</v>
      </c>
    </row>
    <row r="33" spans="1:7" s="14" customFormat="1" ht="20.100000000000001" customHeight="1">
      <c r="A33" s="547" t="s">
        <v>202</v>
      </c>
      <c r="B33" s="550" t="s">
        <v>265</v>
      </c>
      <c r="C33" s="551" t="s">
        <v>83</v>
      </c>
      <c r="D33" s="160">
        <f>KHnamtrc!D33</f>
        <v>5.9372400000000001</v>
      </c>
      <c r="E33" s="403">
        <f>Bieu01!D34</f>
        <v>5.9372400000000001</v>
      </c>
      <c r="F33" s="168">
        <f t="shared" si="2"/>
        <v>0</v>
      </c>
      <c r="G33" s="458">
        <f t="shared" si="1"/>
        <v>100</v>
      </c>
    </row>
    <row r="34" spans="1:7" s="14" customFormat="1" ht="20.100000000000001" customHeight="1">
      <c r="A34" s="547" t="s">
        <v>202</v>
      </c>
      <c r="B34" s="550" t="s">
        <v>266</v>
      </c>
      <c r="C34" s="551" t="s">
        <v>84</v>
      </c>
      <c r="D34" s="160">
        <f>KHnamtrc!D34</f>
        <v>54.132939999999998</v>
      </c>
      <c r="E34" s="403">
        <f>Bieu01!D35</f>
        <v>53.962939999999996</v>
      </c>
      <c r="F34" s="415">
        <f t="shared" si="2"/>
        <v>-0.17000000000000171</v>
      </c>
      <c r="G34" s="458">
        <f t="shared" si="1"/>
        <v>99.685958309302976</v>
      </c>
    </row>
    <row r="35" spans="1:7" s="14" customFormat="1" ht="20.100000000000001" customHeight="1">
      <c r="A35" s="547" t="s">
        <v>202</v>
      </c>
      <c r="B35" s="550" t="s">
        <v>387</v>
      </c>
      <c r="C35" s="551" t="s">
        <v>85</v>
      </c>
      <c r="D35" s="160">
        <f>KHnamtrc!D35</f>
        <v>7.2243700000000004</v>
      </c>
      <c r="E35" s="403">
        <f>Bieu01!D36</f>
        <v>7.2243700000000004</v>
      </c>
      <c r="F35" s="168">
        <f t="shared" si="2"/>
        <v>0</v>
      </c>
      <c r="G35" s="458">
        <f t="shared" si="1"/>
        <v>100</v>
      </c>
    </row>
    <row r="36" spans="1:7" s="14" customFormat="1" ht="20.100000000000001" customHeight="1">
      <c r="A36" s="547" t="s">
        <v>202</v>
      </c>
      <c r="B36" s="550" t="s">
        <v>268</v>
      </c>
      <c r="C36" s="551" t="s">
        <v>90</v>
      </c>
      <c r="D36" s="160">
        <f>KHnamtrc!D36</f>
        <v>1.3399999999999999</v>
      </c>
      <c r="E36" s="403">
        <f>Bieu01!D37</f>
        <v>0</v>
      </c>
      <c r="F36" s="415">
        <f t="shared" si="2"/>
        <v>-1.3399999999999999</v>
      </c>
      <c r="G36" s="405">
        <f t="shared" si="1"/>
        <v>0</v>
      </c>
    </row>
    <row r="37" spans="1:7" s="14" customFormat="1" ht="20.100000000000001" customHeight="1">
      <c r="A37" s="547" t="s">
        <v>202</v>
      </c>
      <c r="B37" s="550" t="s">
        <v>269</v>
      </c>
      <c r="C37" s="551" t="s">
        <v>91</v>
      </c>
      <c r="D37" s="160">
        <f>KHnamtrc!D37</f>
        <v>0.90388000000000024</v>
      </c>
      <c r="E37" s="403">
        <f>Bieu01!D38</f>
        <v>0.90388000000000024</v>
      </c>
      <c r="F37" s="404">
        <f t="shared" si="2"/>
        <v>0</v>
      </c>
      <c r="G37" s="405">
        <f t="shared" si="1"/>
        <v>100</v>
      </c>
    </row>
    <row r="38" spans="1:7" s="14" customFormat="1" ht="20.100000000000001" customHeight="1">
      <c r="A38" s="547" t="s">
        <v>202</v>
      </c>
      <c r="B38" s="550" t="s">
        <v>261</v>
      </c>
      <c r="C38" s="551" t="s">
        <v>270</v>
      </c>
      <c r="D38" s="160">
        <f>KHnamtrc!D38</f>
        <v>0</v>
      </c>
      <c r="E38" s="403">
        <f>Bieu01!D39</f>
        <v>0</v>
      </c>
      <c r="F38" s="404">
        <f t="shared" si="2"/>
        <v>0</v>
      </c>
      <c r="G38" s="405">
        <f t="shared" si="1"/>
        <v>0</v>
      </c>
    </row>
    <row r="39" spans="1:7" s="14" customFormat="1" ht="20.100000000000001" customHeight="1">
      <c r="A39" s="547" t="s">
        <v>202</v>
      </c>
      <c r="B39" s="550" t="s">
        <v>93</v>
      </c>
      <c r="C39" s="551" t="s">
        <v>94</v>
      </c>
      <c r="D39" s="160">
        <f>KHnamtrc!D39</f>
        <v>10.662599999999999</v>
      </c>
      <c r="E39" s="403">
        <f>Bieu01!D40</f>
        <v>10.662599999999999</v>
      </c>
      <c r="F39" s="404">
        <f t="shared" si="2"/>
        <v>0</v>
      </c>
      <c r="G39" s="405">
        <f t="shared" si="1"/>
        <v>100</v>
      </c>
    </row>
    <row r="40" spans="1:7" s="14" customFormat="1" ht="20.100000000000001" customHeight="1">
      <c r="A40" s="547" t="s">
        <v>202</v>
      </c>
      <c r="B40" s="550" t="s">
        <v>99</v>
      </c>
      <c r="C40" s="551" t="s">
        <v>100</v>
      </c>
      <c r="D40" s="160">
        <f>KHnamtrc!D40</f>
        <v>7.4726299999999997</v>
      </c>
      <c r="E40" s="403">
        <f>Bieu01!D41</f>
        <v>7.4726299999999997</v>
      </c>
      <c r="F40" s="404">
        <f t="shared" si="2"/>
        <v>0</v>
      </c>
      <c r="G40" s="405">
        <f t="shared" si="1"/>
        <v>100</v>
      </c>
    </row>
    <row r="41" spans="1:7" s="14" customFormat="1" ht="20.100000000000001" customHeight="1">
      <c r="A41" s="547" t="s">
        <v>202</v>
      </c>
      <c r="B41" s="550" t="s">
        <v>117</v>
      </c>
      <c r="C41" s="551" t="s">
        <v>118</v>
      </c>
      <c r="D41" s="406">
        <f>KHnamtrc!D41</f>
        <v>3.87113</v>
      </c>
      <c r="E41" s="407">
        <f>Bieu01!D42</f>
        <v>3.87113</v>
      </c>
      <c r="F41" s="167">
        <f t="shared" si="2"/>
        <v>0</v>
      </c>
      <c r="G41" s="402">
        <f t="shared" si="1"/>
        <v>100</v>
      </c>
    </row>
    <row r="42" spans="1:7" s="14" customFormat="1" ht="20.100000000000001" customHeight="1">
      <c r="A42" s="547" t="s">
        <v>202</v>
      </c>
      <c r="B42" s="550" t="s">
        <v>120</v>
      </c>
      <c r="C42" s="551" t="s">
        <v>121</v>
      </c>
      <c r="D42" s="406">
        <f>KHnamtrc!D42</f>
        <v>20.150389999999998</v>
      </c>
      <c r="E42" s="407">
        <f>Bieu01!D43</f>
        <v>18.240389999999998</v>
      </c>
      <c r="F42" s="414">
        <f t="shared" si="2"/>
        <v>-1.9100000000000001</v>
      </c>
      <c r="G42" s="402">
        <f t="shared" si="1"/>
        <v>90.5212752706027</v>
      </c>
    </row>
    <row r="43" spans="1:7" s="14" customFormat="1" ht="20.100000000000001" customHeight="1">
      <c r="A43" s="547" t="s">
        <v>202</v>
      </c>
      <c r="B43" s="550" t="s">
        <v>271</v>
      </c>
      <c r="C43" s="551" t="s">
        <v>86</v>
      </c>
      <c r="D43" s="406">
        <f>KHnamtrc!D43</f>
        <v>0</v>
      </c>
      <c r="E43" s="407">
        <f>Bieu01!D44</f>
        <v>0</v>
      </c>
      <c r="F43" s="402">
        <f t="shared" si="2"/>
        <v>0</v>
      </c>
      <c r="G43" s="402">
        <f t="shared" si="1"/>
        <v>0</v>
      </c>
    </row>
    <row r="44" spans="1:7" s="14" customFormat="1" ht="20.100000000000001" customHeight="1">
      <c r="A44" s="547" t="s">
        <v>202</v>
      </c>
      <c r="B44" s="550" t="s">
        <v>272</v>
      </c>
      <c r="C44" s="551" t="s">
        <v>87</v>
      </c>
      <c r="D44" s="406">
        <f>KHnamtrc!D44</f>
        <v>0</v>
      </c>
      <c r="E44" s="407">
        <f>Bieu01!D45</f>
        <v>0</v>
      </c>
      <c r="F44" s="402">
        <f t="shared" si="2"/>
        <v>0</v>
      </c>
      <c r="G44" s="402">
        <f t="shared" si="1"/>
        <v>0</v>
      </c>
    </row>
    <row r="45" spans="1:7" s="14" customFormat="1" ht="20.100000000000001" customHeight="1">
      <c r="A45" s="547" t="s">
        <v>202</v>
      </c>
      <c r="B45" s="550" t="s">
        <v>273</v>
      </c>
      <c r="C45" s="551" t="s">
        <v>92</v>
      </c>
      <c r="D45" s="406">
        <f>KHnamtrc!D45</f>
        <v>7.1830100000000003</v>
      </c>
      <c r="E45" s="407">
        <f>Bieu01!D46</f>
        <v>7.1830100000000003</v>
      </c>
      <c r="F45" s="402">
        <f t="shared" si="2"/>
        <v>0</v>
      </c>
      <c r="G45" s="402">
        <f t="shared" si="1"/>
        <v>100</v>
      </c>
    </row>
    <row r="46" spans="1:7" s="14" customFormat="1" ht="20.100000000000001" customHeight="1">
      <c r="A46" s="552" t="s">
        <v>160</v>
      </c>
      <c r="B46" s="546" t="s">
        <v>96</v>
      </c>
      <c r="C46" s="545" t="s">
        <v>94</v>
      </c>
      <c r="D46" s="406">
        <f>KHnamtrc!D46</f>
        <v>0</v>
      </c>
      <c r="E46" s="407">
        <f>Bieu01!D47</f>
        <v>0</v>
      </c>
      <c r="F46" s="402">
        <f t="shared" si="2"/>
        <v>0</v>
      </c>
      <c r="G46" s="402">
        <f t="shared" si="1"/>
        <v>0</v>
      </c>
    </row>
    <row r="47" spans="1:7" s="14" customFormat="1">
      <c r="A47" s="552" t="s">
        <v>95</v>
      </c>
      <c r="B47" s="546" t="s">
        <v>125</v>
      </c>
      <c r="C47" s="545" t="s">
        <v>126</v>
      </c>
      <c r="D47" s="406">
        <f>KHnamtrc!D47</f>
        <v>0.66117999999999999</v>
      </c>
      <c r="E47" s="407">
        <f>Bieu01!D48</f>
        <v>0.66117999999999999</v>
      </c>
      <c r="F47" s="402">
        <f t="shared" si="2"/>
        <v>0</v>
      </c>
      <c r="G47" s="402">
        <f t="shared" si="1"/>
        <v>100</v>
      </c>
    </row>
    <row r="48" spans="1:7" s="14" customFormat="1" ht="20.100000000000001" customHeight="1">
      <c r="A48" s="552" t="s">
        <v>98</v>
      </c>
      <c r="B48" s="546" t="s">
        <v>128</v>
      </c>
      <c r="C48" s="545" t="s">
        <v>129</v>
      </c>
      <c r="D48" s="406">
        <f>KHnamtrc!D48</f>
        <v>0</v>
      </c>
      <c r="E48" s="407">
        <f>Bieu01!D49</f>
        <v>0</v>
      </c>
      <c r="F48" s="402">
        <f t="shared" si="2"/>
        <v>0</v>
      </c>
      <c r="G48" s="402">
        <f t="shared" si="1"/>
        <v>0</v>
      </c>
    </row>
    <row r="49" spans="1:7" s="14" customFormat="1" ht="20.100000000000001" customHeight="1">
      <c r="A49" s="552" t="s">
        <v>101</v>
      </c>
      <c r="B49" s="546" t="s">
        <v>102</v>
      </c>
      <c r="C49" s="545" t="s">
        <v>103</v>
      </c>
      <c r="D49" s="406">
        <f>KHnamtrc!D49</f>
        <v>1191.4795099999999</v>
      </c>
      <c r="E49" s="407">
        <f>Bieu01!D50</f>
        <v>1176.0495100000001</v>
      </c>
      <c r="F49" s="414">
        <f t="shared" si="2"/>
        <v>-15.429999999999836</v>
      </c>
      <c r="G49" s="402">
        <f t="shared" si="1"/>
        <v>98.704971435052229</v>
      </c>
    </row>
    <row r="50" spans="1:7" s="14" customFormat="1">
      <c r="A50" s="552" t="s">
        <v>104</v>
      </c>
      <c r="B50" s="546" t="s">
        <v>105</v>
      </c>
      <c r="C50" s="545" t="s">
        <v>106</v>
      </c>
      <c r="D50" s="406">
        <f>KHnamtrc!D50</f>
        <v>132.96717000000001</v>
      </c>
      <c r="E50" s="407">
        <f>Bieu01!D51</f>
        <v>115.58717</v>
      </c>
      <c r="F50" s="414">
        <f t="shared" si="2"/>
        <v>-17.38000000000001</v>
      </c>
      <c r="G50" s="402">
        <f t="shared" si="1"/>
        <v>86.929104379675067</v>
      </c>
    </row>
    <row r="51" spans="1:7" s="14" customFormat="1">
      <c r="A51" s="552" t="s">
        <v>107</v>
      </c>
      <c r="B51" s="546" t="s">
        <v>108</v>
      </c>
      <c r="C51" s="545" t="s">
        <v>109</v>
      </c>
      <c r="D51" s="406">
        <f>KHnamtrc!D51</f>
        <v>21.339959999999998</v>
      </c>
      <c r="E51" s="407">
        <f>Bieu01!D52</f>
        <v>21.229959999999998</v>
      </c>
      <c r="F51" s="414">
        <f t="shared" si="2"/>
        <v>-0.10999999999999943</v>
      </c>
      <c r="G51" s="402">
        <f t="shared" si="1"/>
        <v>99.484535116279503</v>
      </c>
    </row>
    <row r="52" spans="1:7" s="14" customFormat="1" ht="31.5">
      <c r="A52" s="552" t="s">
        <v>110</v>
      </c>
      <c r="B52" s="546" t="s">
        <v>111</v>
      </c>
      <c r="C52" s="545" t="s">
        <v>112</v>
      </c>
      <c r="D52" s="406">
        <f>KHnamtrc!D52</f>
        <v>0.15539</v>
      </c>
      <c r="E52" s="407">
        <f>Bieu01!D53</f>
        <v>0.15539</v>
      </c>
      <c r="F52" s="402">
        <f t="shared" si="2"/>
        <v>0</v>
      </c>
      <c r="G52" s="402">
        <f t="shared" si="1"/>
        <v>100</v>
      </c>
    </row>
    <row r="53" spans="1:7" s="14" customFormat="1" ht="20.100000000000001" customHeight="1">
      <c r="A53" s="552" t="s">
        <v>113</v>
      </c>
      <c r="B53" s="546" t="s">
        <v>114</v>
      </c>
      <c r="C53" s="545" t="s">
        <v>115</v>
      </c>
      <c r="D53" s="406">
        <f>KHnamtrc!D53</f>
        <v>0</v>
      </c>
      <c r="E53" s="407">
        <f>Bieu01!D54</f>
        <v>0</v>
      </c>
      <c r="F53" s="402">
        <f t="shared" si="2"/>
        <v>0</v>
      </c>
      <c r="G53" s="402">
        <f t="shared" si="1"/>
        <v>0</v>
      </c>
    </row>
    <row r="54" spans="1:7" s="14" customFormat="1" ht="20.100000000000001" customHeight="1">
      <c r="A54" s="552" t="s">
        <v>116</v>
      </c>
      <c r="B54" s="546" t="s">
        <v>131</v>
      </c>
      <c r="C54" s="545" t="s">
        <v>132</v>
      </c>
      <c r="D54" s="406">
        <f>KHnamtrc!D54</f>
        <v>1.6618499999999998</v>
      </c>
      <c r="E54" s="407">
        <f>Bieu01!D55</f>
        <v>1.6618499999999998</v>
      </c>
      <c r="F54" s="167">
        <f t="shared" si="2"/>
        <v>0</v>
      </c>
      <c r="G54" s="402">
        <f t="shared" si="1"/>
        <v>100</v>
      </c>
    </row>
    <row r="55" spans="1:7" s="14" customFormat="1" ht="20.100000000000001" customHeight="1">
      <c r="A55" s="552" t="s">
        <v>119</v>
      </c>
      <c r="B55" s="546" t="s">
        <v>134</v>
      </c>
      <c r="C55" s="545" t="s">
        <v>135</v>
      </c>
      <c r="D55" s="406">
        <f>KHnamtrc!D55</f>
        <v>526.20507999999995</v>
      </c>
      <c r="E55" s="407">
        <f>Bieu01!D56</f>
        <v>526.20507999999995</v>
      </c>
      <c r="F55" s="402">
        <f t="shared" si="2"/>
        <v>0</v>
      </c>
      <c r="G55" s="402">
        <f t="shared" si="1"/>
        <v>100</v>
      </c>
    </row>
    <row r="56" spans="1:7" s="14" customFormat="1" ht="20.100000000000001" customHeight="1">
      <c r="A56" s="552" t="s">
        <v>161</v>
      </c>
      <c r="B56" s="546" t="s">
        <v>137</v>
      </c>
      <c r="C56" s="545" t="s">
        <v>138</v>
      </c>
      <c r="D56" s="408">
        <f>KHnamtrc!D56</f>
        <v>24.949390000000001</v>
      </c>
      <c r="E56" s="426">
        <f>Bieu01!D57</f>
        <v>24.949390000000001</v>
      </c>
      <c r="F56" s="402">
        <f t="shared" si="2"/>
        <v>0</v>
      </c>
      <c r="G56" s="402">
        <f t="shared" si="1"/>
        <v>100</v>
      </c>
    </row>
    <row r="57" spans="1:7" s="14" customFormat="1" ht="20.100000000000001" customHeight="1">
      <c r="A57" s="552" t="s">
        <v>124</v>
      </c>
      <c r="B57" s="546" t="s">
        <v>140</v>
      </c>
      <c r="C57" s="545" t="s">
        <v>141</v>
      </c>
      <c r="D57" s="408">
        <f>KHnamtrc!D57</f>
        <v>0</v>
      </c>
      <c r="E57" s="426">
        <f>Bieu01!D58</f>
        <v>0</v>
      </c>
      <c r="F57" s="427">
        <f t="shared" si="2"/>
        <v>0</v>
      </c>
      <c r="G57" s="402">
        <f t="shared" si="1"/>
        <v>0</v>
      </c>
    </row>
    <row r="58" spans="1:7" s="16" customFormat="1" ht="20.100000000000001" customHeight="1">
      <c r="A58" s="553">
        <v>3</v>
      </c>
      <c r="B58" s="554" t="s">
        <v>142</v>
      </c>
      <c r="C58" s="555" t="s">
        <v>143</v>
      </c>
      <c r="D58" s="396">
        <f>KHnamtrc!D58</f>
        <v>0</v>
      </c>
      <c r="E58" s="410">
        <f>Bieu01!D59</f>
        <v>0</v>
      </c>
      <c r="F58" s="411">
        <f t="shared" ref="F58" si="3">D58-E58</f>
        <v>0</v>
      </c>
      <c r="G58" s="412">
        <f t="shared" si="1"/>
        <v>0</v>
      </c>
    </row>
    <row r="59" spans="1:7" ht="15.75" customHeight="1"/>
    <row r="60" spans="1:7">
      <c r="D60" s="106"/>
      <c r="E60" s="106"/>
    </row>
  </sheetData>
  <mergeCells count="8">
    <mergeCell ref="A1:B1"/>
    <mergeCell ref="A2:G2"/>
    <mergeCell ref="F3:G3"/>
    <mergeCell ref="A4:A5"/>
    <mergeCell ref="B4:B5"/>
    <mergeCell ref="C4:C5"/>
    <mergeCell ref="D4:D5"/>
    <mergeCell ref="E4:G4"/>
  </mergeCells>
  <printOptions horizontalCentered="1"/>
  <pageMargins left="0.49" right="0.34" top="0.69" bottom="0.51" header="0.3" footer="0.19"/>
  <pageSetup paperSize="9" scale="91" fitToHeight="0" orientation="portrait" blackAndWhite="1"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00CC"/>
  </sheetPr>
  <dimension ref="A1:AM73"/>
  <sheetViews>
    <sheetView topLeftCell="A10" zoomScale="85" zoomScaleNormal="85" workbookViewId="0">
      <selection activeCell="D30" sqref="D30:M72"/>
    </sheetView>
  </sheetViews>
  <sheetFormatPr defaultColWidth="9.140625" defaultRowHeight="15.75"/>
  <cols>
    <col min="1" max="1" width="7.28515625" style="12" customWidth="1"/>
    <col min="2" max="2" width="38.85546875" style="232" customWidth="1"/>
    <col min="3" max="3" width="9.140625" style="12"/>
    <col min="4" max="4" width="14.28515625" style="232" customWidth="1"/>
    <col min="5" max="7" width="11.5703125" style="232" bestFit="1" customWidth="1"/>
    <col min="8" max="8" width="11.85546875" style="232" bestFit="1" customWidth="1"/>
    <col min="9" max="9" width="12.28515625" style="232" bestFit="1" customWidth="1"/>
    <col min="10" max="10" width="12.42578125" style="232" bestFit="1" customWidth="1"/>
    <col min="11" max="12" width="12.85546875" style="232" customWidth="1"/>
    <col min="13" max="13" width="11.5703125" style="232" bestFit="1" customWidth="1"/>
    <col min="14" max="14" width="12.140625" style="232" customWidth="1"/>
    <col min="15" max="15" width="9.7109375" style="232" customWidth="1"/>
    <col min="16" max="17" width="9.140625" style="232"/>
    <col min="18" max="18" width="9.140625" style="232" customWidth="1"/>
    <col min="19" max="20" width="9.140625" style="232"/>
    <col min="21" max="21" width="9.140625" style="232" customWidth="1"/>
    <col min="22" max="22" width="9.140625" style="232"/>
    <col min="23" max="23" width="9.140625" style="232" customWidth="1"/>
    <col min="24" max="16384" width="9.140625" style="232"/>
  </cols>
  <sheetData>
    <row r="1" spans="1:39" s="229" customFormat="1" ht="20.100000000000001" customHeight="1">
      <c r="A1" s="495" t="s">
        <v>6</v>
      </c>
      <c r="B1" s="495"/>
    </row>
    <row r="2" spans="1:39" s="229" customFormat="1" ht="24" customHeight="1">
      <c r="A2" s="489" t="s">
        <v>399</v>
      </c>
      <c r="B2" s="489"/>
      <c r="C2" s="489"/>
      <c r="D2" s="489"/>
      <c r="E2" s="489"/>
      <c r="F2" s="489"/>
      <c r="G2" s="489"/>
      <c r="H2" s="489"/>
      <c r="I2" s="489"/>
      <c r="J2" s="489"/>
      <c r="K2" s="489"/>
      <c r="L2" s="489"/>
      <c r="M2" s="489"/>
    </row>
    <row r="3" spans="1:39" ht="14.25" customHeight="1">
      <c r="I3" s="500" t="s">
        <v>158</v>
      </c>
      <c r="J3" s="500"/>
      <c r="K3" s="500"/>
      <c r="L3" s="500"/>
      <c r="M3" s="500"/>
    </row>
    <row r="4" spans="1:39" s="233" customFormat="1" ht="20.100000000000001" customHeight="1">
      <c r="A4" s="496" t="s">
        <v>11</v>
      </c>
      <c r="B4" s="496" t="s">
        <v>155</v>
      </c>
      <c r="C4" s="497" t="s">
        <v>13</v>
      </c>
      <c r="D4" s="498" t="s">
        <v>156</v>
      </c>
      <c r="E4" s="499" t="s">
        <v>16</v>
      </c>
      <c r="F4" s="499"/>
      <c r="G4" s="499"/>
      <c r="H4" s="499"/>
      <c r="I4" s="499"/>
      <c r="J4" s="499"/>
      <c r="K4" s="499"/>
      <c r="L4" s="499"/>
      <c r="M4" s="499"/>
    </row>
    <row r="5" spans="1:39" ht="31.5">
      <c r="A5" s="496"/>
      <c r="B5" s="496"/>
      <c r="C5" s="497"/>
      <c r="D5" s="498"/>
      <c r="E5" s="150" t="str">
        <f>Bieu01!F5</f>
        <v>Thị trấn Sa Rài</v>
      </c>
      <c r="F5" s="150" t="str">
        <f>Bieu01!G5</f>
        <v>Bình Phú</v>
      </c>
      <c r="G5" s="150" t="str">
        <f>Bieu01!H5</f>
        <v>Thông Bình</v>
      </c>
      <c r="H5" s="150" t="str">
        <f>Bieu01!I5</f>
        <v>Tân Công Chí</v>
      </c>
      <c r="I5" s="150" t="str">
        <f>Bieu01!J5</f>
        <v>Tân Hộ Cơ</v>
      </c>
      <c r="J5" s="150" t="str">
        <f>Bieu01!K5</f>
        <v>Tân Phước</v>
      </c>
      <c r="K5" s="150" t="str">
        <f>Bieu01!L5</f>
        <v>Tân Thành A</v>
      </c>
      <c r="L5" s="150" t="str">
        <f>Bieu01!M5</f>
        <v>Tân Thành B</v>
      </c>
      <c r="M5" s="150" t="str">
        <f>Bieu01!N5</f>
        <v>An Phước</v>
      </c>
    </row>
    <row r="6" spans="1:39" s="234" customFormat="1" ht="20.25" customHeight="1">
      <c r="A6" s="341">
        <v>-1</v>
      </c>
      <c r="B6" s="341">
        <v>-2</v>
      </c>
      <c r="C6" s="341">
        <v>-3</v>
      </c>
      <c r="D6" s="342" t="s">
        <v>203</v>
      </c>
      <c r="E6" s="341">
        <v>-7</v>
      </c>
      <c r="F6" s="341">
        <f>E6-1</f>
        <v>-8</v>
      </c>
      <c r="G6" s="341">
        <f t="shared" ref="G6:K6" si="0">F6-1</f>
        <v>-9</v>
      </c>
      <c r="H6" s="341">
        <f t="shared" si="0"/>
        <v>-10</v>
      </c>
      <c r="I6" s="341">
        <f t="shared" si="0"/>
        <v>-11</v>
      </c>
      <c r="J6" s="341">
        <f t="shared" si="0"/>
        <v>-12</v>
      </c>
      <c r="K6" s="341">
        <f t="shared" si="0"/>
        <v>-13</v>
      </c>
      <c r="L6" s="341">
        <f t="shared" ref="L6:M6" si="1">G6-1</f>
        <v>-10</v>
      </c>
      <c r="M6" s="341">
        <f t="shared" si="1"/>
        <v>-11</v>
      </c>
    </row>
    <row r="7" spans="1:39" s="235" customFormat="1" ht="20.100000000000001" customHeight="1">
      <c r="A7" s="190" t="s">
        <v>21</v>
      </c>
      <c r="B7" s="190" t="s">
        <v>197</v>
      </c>
      <c r="C7" s="191"/>
      <c r="D7" s="343">
        <f>SUM(D8+D20+D58)</f>
        <v>31007.320389999997</v>
      </c>
      <c r="E7" s="343">
        <f>SUM(E8+E20+E58)</f>
        <v>752.80092999999999</v>
      </c>
      <c r="F7" s="343">
        <f t="shared" ref="F7:M7" si="2">SUM(F8+F20+F58)</f>
        <v>4323.1894800000009</v>
      </c>
      <c r="G7" s="343">
        <f t="shared" si="2"/>
        <v>2933.3598000000002</v>
      </c>
      <c r="H7" s="343">
        <f t="shared" si="2"/>
        <v>5202.4544600000008</v>
      </c>
      <c r="I7" s="343">
        <f t="shared" si="2"/>
        <v>4605.3372200000003</v>
      </c>
      <c r="J7" s="343">
        <f t="shared" si="2"/>
        <v>4110.4689699999999</v>
      </c>
      <c r="K7" s="343">
        <f t="shared" si="2"/>
        <v>3548.8332699999996</v>
      </c>
      <c r="L7" s="343">
        <f t="shared" si="2"/>
        <v>3148.8132100000003</v>
      </c>
      <c r="M7" s="343">
        <f t="shared" si="2"/>
        <v>2382.0630499999997</v>
      </c>
      <c r="N7" s="389">
        <f t="shared" ref="N7:N38" si="3">SUM(E7:M7)-D7</f>
        <v>0</v>
      </c>
    </row>
    <row r="8" spans="1:39" s="236" customFormat="1" ht="20.100000000000001" customHeight="1">
      <c r="A8" s="344">
        <v>1</v>
      </c>
      <c r="B8" s="345" t="s">
        <v>23</v>
      </c>
      <c r="C8" s="328" t="s">
        <v>24</v>
      </c>
      <c r="D8" s="292">
        <f>SUM(D9,D11,D12,D13,D14,D15,D17,D18,D19)</f>
        <v>26357.258939999996</v>
      </c>
      <c r="E8" s="292">
        <f>SUM(E9,E11,E12,E13,E14,E15,E17,E18,E19)</f>
        <v>458.44516999999996</v>
      </c>
      <c r="F8" s="292">
        <f t="shared" ref="F8:M8" si="4">SUM(F9,F11,F12,F13,F14,F15,F17,F18,F19)</f>
        <v>3692.6062700000007</v>
      </c>
      <c r="G8" s="292">
        <f t="shared" si="4"/>
        <v>2357.7216100000001</v>
      </c>
      <c r="H8" s="292">
        <f t="shared" si="4"/>
        <v>4567.0047700000005</v>
      </c>
      <c r="I8" s="292">
        <f t="shared" si="4"/>
        <v>3833.3352000000004</v>
      </c>
      <c r="J8" s="292">
        <f t="shared" si="4"/>
        <v>3554.7301799999996</v>
      </c>
      <c r="K8" s="292">
        <f t="shared" si="4"/>
        <v>3076.2772199999995</v>
      </c>
      <c r="L8" s="292">
        <f t="shared" si="4"/>
        <v>2748.9084800000001</v>
      </c>
      <c r="M8" s="292">
        <f t="shared" si="4"/>
        <v>2068.2300399999999</v>
      </c>
      <c r="N8" s="389">
        <f t="shared" si="3"/>
        <v>0</v>
      </c>
    </row>
    <row r="9" spans="1:39" ht="20.100000000000001" customHeight="1">
      <c r="A9" s="346" t="s">
        <v>25</v>
      </c>
      <c r="B9" s="231" t="s">
        <v>26</v>
      </c>
      <c r="C9" s="230" t="s">
        <v>27</v>
      </c>
      <c r="D9" s="290">
        <v>23687.324430000001</v>
      </c>
      <c r="E9" s="290">
        <v>322.58985000000001</v>
      </c>
      <c r="F9" s="290">
        <v>3259.8205800000005</v>
      </c>
      <c r="G9" s="290">
        <v>2175.3903700000001</v>
      </c>
      <c r="H9" s="290">
        <v>3908.79934</v>
      </c>
      <c r="I9" s="290">
        <v>3468.8058100000003</v>
      </c>
      <c r="J9" s="290">
        <v>3137.8001399999998</v>
      </c>
      <c r="K9" s="290">
        <v>2938.8123099999998</v>
      </c>
      <c r="L9" s="290">
        <v>2592.8378099999995</v>
      </c>
      <c r="M9" s="290">
        <v>1882.46822</v>
      </c>
      <c r="N9" s="390">
        <f t="shared" si="3"/>
        <v>0</v>
      </c>
      <c r="AM9" s="237"/>
    </row>
    <row r="10" spans="1:39" s="238" customFormat="1" ht="20.100000000000001" customHeight="1">
      <c r="A10" s="347"/>
      <c r="B10" s="244" t="s">
        <v>28</v>
      </c>
      <c r="C10" s="243" t="s">
        <v>29</v>
      </c>
      <c r="D10" s="291">
        <v>23687.324430000001</v>
      </c>
      <c r="E10" s="291">
        <v>322.58985000000001</v>
      </c>
      <c r="F10" s="291">
        <v>3259.8205800000005</v>
      </c>
      <c r="G10" s="291">
        <v>2175.3903700000001</v>
      </c>
      <c r="H10" s="291">
        <v>3908.79934</v>
      </c>
      <c r="I10" s="291">
        <v>3468.8058100000003</v>
      </c>
      <c r="J10" s="291">
        <v>3137.8001399999998</v>
      </c>
      <c r="K10" s="291">
        <v>2938.8123099999998</v>
      </c>
      <c r="L10" s="291">
        <v>2592.8378099999995</v>
      </c>
      <c r="M10" s="291">
        <v>1882.46822</v>
      </c>
      <c r="N10" s="391">
        <f t="shared" si="3"/>
        <v>0</v>
      </c>
    </row>
    <row r="11" spans="1:39" s="238" customFormat="1" ht="20.100000000000001" customHeight="1">
      <c r="A11" s="346" t="s">
        <v>31</v>
      </c>
      <c r="B11" s="231" t="s">
        <v>32</v>
      </c>
      <c r="C11" s="230" t="s">
        <v>33</v>
      </c>
      <c r="D11" s="290">
        <v>55.0002</v>
      </c>
      <c r="E11" s="290">
        <v>0.51137999999999995</v>
      </c>
      <c r="F11" s="290">
        <v>2.3518500000000002</v>
      </c>
      <c r="G11" s="290">
        <v>0</v>
      </c>
      <c r="H11" s="290">
        <v>10.04467</v>
      </c>
      <c r="I11" s="290">
        <v>7.4924799999999996</v>
      </c>
      <c r="J11" s="290">
        <v>0.27605000000000002</v>
      </c>
      <c r="K11" s="290">
        <v>9.7935400000000001</v>
      </c>
      <c r="L11" s="290">
        <v>6.51816</v>
      </c>
      <c r="M11" s="290">
        <v>18.012070000000001</v>
      </c>
      <c r="N11" s="390">
        <f t="shared" si="3"/>
        <v>0</v>
      </c>
    </row>
    <row r="12" spans="1:39" ht="20.100000000000001" customHeight="1">
      <c r="A12" s="346" t="s">
        <v>34</v>
      </c>
      <c r="B12" s="231" t="s">
        <v>35</v>
      </c>
      <c r="C12" s="230" t="s">
        <v>36</v>
      </c>
      <c r="D12" s="290">
        <v>660.21011999999996</v>
      </c>
      <c r="E12" s="290">
        <v>102.74960999999999</v>
      </c>
      <c r="F12" s="290">
        <v>73.806100000000001</v>
      </c>
      <c r="G12" s="290">
        <v>50.69115</v>
      </c>
      <c r="H12" s="290">
        <v>109.64743</v>
      </c>
      <c r="I12" s="290">
        <v>32.931379999999997</v>
      </c>
      <c r="J12" s="290">
        <v>129.15210999999999</v>
      </c>
      <c r="K12" s="290">
        <v>44.227919999999997</v>
      </c>
      <c r="L12" s="290">
        <v>58.084399999999995</v>
      </c>
      <c r="M12" s="290">
        <v>58.920020000000001</v>
      </c>
      <c r="N12" s="390">
        <f t="shared" si="3"/>
        <v>0</v>
      </c>
    </row>
    <row r="13" spans="1:39" ht="20.100000000000001" customHeight="1">
      <c r="A13" s="346" t="s">
        <v>37</v>
      </c>
      <c r="B13" s="231" t="s">
        <v>38</v>
      </c>
      <c r="C13" s="230" t="s">
        <v>39</v>
      </c>
      <c r="D13" s="290">
        <v>46.981200000000001</v>
      </c>
      <c r="E13" s="290">
        <v>0</v>
      </c>
      <c r="F13" s="290">
        <v>0</v>
      </c>
      <c r="G13" s="290">
        <v>0</v>
      </c>
      <c r="H13" s="290">
        <v>0</v>
      </c>
      <c r="I13" s="290">
        <v>46.981200000000001</v>
      </c>
      <c r="J13" s="290">
        <v>0</v>
      </c>
      <c r="K13" s="290">
        <v>0</v>
      </c>
      <c r="L13" s="290">
        <v>0</v>
      </c>
      <c r="M13" s="290">
        <v>0</v>
      </c>
      <c r="N13" s="390">
        <f t="shared" si="3"/>
        <v>0</v>
      </c>
    </row>
    <row r="14" spans="1:39" ht="20.100000000000001" customHeight="1">
      <c r="A14" s="346" t="s">
        <v>40</v>
      </c>
      <c r="B14" s="231" t="s">
        <v>41</v>
      </c>
      <c r="C14" s="230" t="s">
        <v>42</v>
      </c>
      <c r="D14" s="290">
        <v>0</v>
      </c>
      <c r="E14" s="290">
        <v>0</v>
      </c>
      <c r="F14" s="290">
        <v>0</v>
      </c>
      <c r="G14" s="290">
        <v>0</v>
      </c>
      <c r="H14" s="290">
        <v>0</v>
      </c>
      <c r="I14" s="290">
        <v>0</v>
      </c>
      <c r="J14" s="290">
        <v>0</v>
      </c>
      <c r="K14" s="290">
        <v>0</v>
      </c>
      <c r="L14" s="290">
        <v>0</v>
      </c>
      <c r="M14" s="290">
        <v>0</v>
      </c>
      <c r="N14" s="390">
        <f t="shared" si="3"/>
        <v>0</v>
      </c>
    </row>
    <row r="15" spans="1:39" ht="20.100000000000001" customHeight="1">
      <c r="A15" s="346" t="s">
        <v>43</v>
      </c>
      <c r="B15" s="231" t="s">
        <v>44</v>
      </c>
      <c r="C15" s="230" t="s">
        <v>45</v>
      </c>
      <c r="D15" s="290">
        <v>0</v>
      </c>
      <c r="E15" s="290">
        <v>0</v>
      </c>
      <c r="F15" s="290">
        <v>0</v>
      </c>
      <c r="G15" s="290">
        <v>0</v>
      </c>
      <c r="H15" s="290">
        <v>0</v>
      </c>
      <c r="I15" s="290">
        <v>0</v>
      </c>
      <c r="J15" s="290">
        <v>0</v>
      </c>
      <c r="K15" s="290">
        <v>0</v>
      </c>
      <c r="L15" s="290">
        <v>0</v>
      </c>
      <c r="M15" s="290">
        <v>0</v>
      </c>
      <c r="N15" s="390">
        <f t="shared" si="3"/>
        <v>0</v>
      </c>
    </row>
    <row r="16" spans="1:39" ht="31.5">
      <c r="A16" s="346"/>
      <c r="B16" s="244" t="s">
        <v>260</v>
      </c>
      <c r="C16" s="230"/>
      <c r="D16" s="290">
        <v>0</v>
      </c>
      <c r="E16" s="290">
        <v>0</v>
      </c>
      <c r="F16" s="290">
        <v>0</v>
      </c>
      <c r="G16" s="290">
        <v>0</v>
      </c>
      <c r="H16" s="290">
        <v>0</v>
      </c>
      <c r="I16" s="290">
        <v>0</v>
      </c>
      <c r="J16" s="290">
        <v>0</v>
      </c>
      <c r="K16" s="290">
        <v>0</v>
      </c>
      <c r="L16" s="290">
        <v>0</v>
      </c>
      <c r="M16" s="290">
        <v>0</v>
      </c>
      <c r="N16" s="390">
        <f t="shared" si="3"/>
        <v>0</v>
      </c>
    </row>
    <row r="17" spans="1:39" ht="20.100000000000001" customHeight="1">
      <c r="A17" s="346" t="s">
        <v>46</v>
      </c>
      <c r="B17" s="231" t="s">
        <v>47</v>
      </c>
      <c r="C17" s="230" t="s">
        <v>48</v>
      </c>
      <c r="D17" s="290">
        <v>1906.06916</v>
      </c>
      <c r="E17" s="290">
        <v>32.556910000000002</v>
      </c>
      <c r="F17" s="290">
        <v>355.86311000000001</v>
      </c>
      <c r="G17" s="290">
        <v>131.64009000000001</v>
      </c>
      <c r="H17" s="290">
        <v>538.51333</v>
      </c>
      <c r="I17" s="290">
        <v>277.12433000000004</v>
      </c>
      <c r="J17" s="290">
        <v>287.50188000000003</v>
      </c>
      <c r="K17" s="290">
        <v>82.701669999999993</v>
      </c>
      <c r="L17" s="290">
        <v>91.33811</v>
      </c>
      <c r="M17" s="290">
        <v>108.82973</v>
      </c>
      <c r="N17" s="390">
        <f t="shared" si="3"/>
        <v>0</v>
      </c>
    </row>
    <row r="18" spans="1:39" ht="20.100000000000001" customHeight="1">
      <c r="A18" s="346" t="s">
        <v>49</v>
      </c>
      <c r="B18" s="231" t="s">
        <v>50</v>
      </c>
      <c r="C18" s="230" t="s">
        <v>51</v>
      </c>
      <c r="D18" s="290">
        <v>0</v>
      </c>
      <c r="E18" s="290">
        <v>0</v>
      </c>
      <c r="F18" s="290">
        <v>0</v>
      </c>
      <c r="G18" s="290">
        <v>0</v>
      </c>
      <c r="H18" s="290">
        <v>0</v>
      </c>
      <c r="I18" s="290">
        <v>0</v>
      </c>
      <c r="J18" s="290">
        <v>0</v>
      </c>
      <c r="K18" s="290">
        <v>0</v>
      </c>
      <c r="L18" s="290">
        <v>0</v>
      </c>
      <c r="M18" s="290">
        <v>0</v>
      </c>
      <c r="N18" s="390">
        <f t="shared" si="3"/>
        <v>0</v>
      </c>
    </row>
    <row r="19" spans="1:39" ht="20.100000000000001" customHeight="1">
      <c r="A19" s="346" t="s">
        <v>52</v>
      </c>
      <c r="B19" s="231" t="s">
        <v>53</v>
      </c>
      <c r="C19" s="230" t="s">
        <v>54</v>
      </c>
      <c r="D19" s="290">
        <v>1.6738300000000002</v>
      </c>
      <c r="E19" s="290">
        <v>3.7420000000000002E-2</v>
      </c>
      <c r="F19" s="290">
        <v>0.76463000000000003</v>
      </c>
      <c r="G19" s="290">
        <v>0</v>
      </c>
      <c r="H19" s="290">
        <v>0</v>
      </c>
      <c r="I19" s="290">
        <v>0</v>
      </c>
      <c r="J19" s="290">
        <v>0</v>
      </c>
      <c r="K19" s="290">
        <v>0.74177999999999999</v>
      </c>
      <c r="L19" s="290">
        <v>0.13</v>
      </c>
      <c r="M19" s="290">
        <v>0</v>
      </c>
      <c r="N19" s="390">
        <f t="shared" si="3"/>
        <v>0</v>
      </c>
    </row>
    <row r="20" spans="1:39" s="233" customFormat="1" ht="20.100000000000001" customHeight="1">
      <c r="A20" s="344">
        <v>2</v>
      </c>
      <c r="B20" s="248" t="s">
        <v>55</v>
      </c>
      <c r="C20" s="328" t="s">
        <v>56</v>
      </c>
      <c r="D20" s="292">
        <f>SUM(D21:D29)+SUM(D46:D57)</f>
        <v>4650.0614500000001</v>
      </c>
      <c r="E20" s="292">
        <f>SUM(E21:E29)+SUM(E46:E57)</f>
        <v>294.35576000000003</v>
      </c>
      <c r="F20" s="292">
        <f t="shared" ref="F20:K20" si="5">SUM(F21:F29)+SUM(F46:F57)</f>
        <v>630.58320999999989</v>
      </c>
      <c r="G20" s="292">
        <f t="shared" si="5"/>
        <v>575.6381899999999</v>
      </c>
      <c r="H20" s="292">
        <f t="shared" si="5"/>
        <v>635.44969000000003</v>
      </c>
      <c r="I20" s="292">
        <f t="shared" si="5"/>
        <v>772.00202000000002</v>
      </c>
      <c r="J20" s="292">
        <f t="shared" si="5"/>
        <v>555.73879000000011</v>
      </c>
      <c r="K20" s="292">
        <f t="shared" si="5"/>
        <v>472.55604999999997</v>
      </c>
      <c r="L20" s="292">
        <f t="shared" ref="L20:M20" si="6">SUM(L21:L29)+SUM(L46:L57)</f>
        <v>399.90472999999997</v>
      </c>
      <c r="M20" s="292">
        <f t="shared" si="6"/>
        <v>313.83301</v>
      </c>
      <c r="N20" s="389">
        <f t="shared" si="3"/>
        <v>0</v>
      </c>
      <c r="AM20" s="237"/>
    </row>
    <row r="21" spans="1:39" ht="20.100000000000001" customHeight="1">
      <c r="A21" s="346" t="s">
        <v>57</v>
      </c>
      <c r="B21" s="231" t="s">
        <v>58</v>
      </c>
      <c r="C21" s="230" t="s">
        <v>59</v>
      </c>
      <c r="D21" s="290">
        <v>208.47059000000002</v>
      </c>
      <c r="E21" s="290">
        <v>1.2601599999999999</v>
      </c>
      <c r="F21" s="290">
        <v>4.4642299999999997</v>
      </c>
      <c r="G21" s="290">
        <v>15.026199999999999</v>
      </c>
      <c r="H21" s="290">
        <v>4.4190800000000001</v>
      </c>
      <c r="I21" s="290">
        <v>34.282920000000004</v>
      </c>
      <c r="J21" s="290">
        <v>39.401420000000002</v>
      </c>
      <c r="K21" s="290">
        <v>0</v>
      </c>
      <c r="L21" s="290">
        <v>2.50589</v>
      </c>
      <c r="M21" s="290">
        <v>107.11069000000001</v>
      </c>
      <c r="N21" s="390">
        <f t="shared" si="3"/>
        <v>0</v>
      </c>
      <c r="AM21" s="237"/>
    </row>
    <row r="22" spans="1:39" ht="20.100000000000001" customHeight="1">
      <c r="A22" s="346" t="s">
        <v>60</v>
      </c>
      <c r="B22" s="231" t="s">
        <v>61</v>
      </c>
      <c r="C22" s="230" t="s">
        <v>62</v>
      </c>
      <c r="D22" s="290">
        <v>2.5685399999999996</v>
      </c>
      <c r="E22" s="290">
        <v>2.4685199999999998</v>
      </c>
      <c r="F22" s="290">
        <v>0</v>
      </c>
      <c r="G22" s="290">
        <v>0</v>
      </c>
      <c r="H22" s="290">
        <v>0</v>
      </c>
      <c r="I22" s="290">
        <v>0.10002</v>
      </c>
      <c r="J22" s="290">
        <v>0</v>
      </c>
      <c r="K22" s="290">
        <v>0</v>
      </c>
      <c r="L22" s="290">
        <v>0</v>
      </c>
      <c r="M22" s="290">
        <v>0</v>
      </c>
      <c r="N22" s="390">
        <f t="shared" si="3"/>
        <v>0</v>
      </c>
    </row>
    <row r="23" spans="1:39" ht="20.100000000000001" customHeight="1">
      <c r="A23" s="346" t="s">
        <v>63</v>
      </c>
      <c r="B23" s="231" t="s">
        <v>64</v>
      </c>
      <c r="C23" s="230" t="s">
        <v>65</v>
      </c>
      <c r="D23" s="290">
        <v>0</v>
      </c>
      <c r="E23" s="290">
        <v>0</v>
      </c>
      <c r="F23" s="290">
        <v>0</v>
      </c>
      <c r="G23" s="290">
        <v>0</v>
      </c>
      <c r="H23" s="290">
        <v>0</v>
      </c>
      <c r="I23" s="290">
        <v>0</v>
      </c>
      <c r="J23" s="290">
        <v>0</v>
      </c>
      <c r="K23" s="290">
        <v>0</v>
      </c>
      <c r="L23" s="290">
        <v>0</v>
      </c>
      <c r="M23" s="290">
        <v>0</v>
      </c>
      <c r="N23" s="390">
        <f t="shared" si="3"/>
        <v>0</v>
      </c>
    </row>
    <row r="24" spans="1:39" ht="20.100000000000001" customHeight="1">
      <c r="A24" s="346" t="s">
        <v>66</v>
      </c>
      <c r="B24" s="231" t="s">
        <v>68</v>
      </c>
      <c r="C24" s="230" t="s">
        <v>69</v>
      </c>
      <c r="D24" s="290">
        <v>20.872859999999999</v>
      </c>
      <c r="E24" s="290">
        <v>0</v>
      </c>
      <c r="F24" s="290">
        <v>0</v>
      </c>
      <c r="G24" s="290">
        <v>0</v>
      </c>
      <c r="H24" s="290">
        <v>5.9999799999999999</v>
      </c>
      <c r="I24" s="290">
        <v>14.87288</v>
      </c>
      <c r="J24" s="290">
        <v>0</v>
      </c>
      <c r="K24" s="290">
        <v>0</v>
      </c>
      <c r="L24" s="290">
        <v>0</v>
      </c>
      <c r="M24" s="290">
        <v>0</v>
      </c>
      <c r="N24" s="390">
        <f t="shared" si="3"/>
        <v>0</v>
      </c>
    </row>
    <row r="25" spans="1:39" ht="20.100000000000001" customHeight="1">
      <c r="A25" s="346" t="s">
        <v>67</v>
      </c>
      <c r="B25" s="231" t="s">
        <v>71</v>
      </c>
      <c r="C25" s="230" t="s">
        <v>72</v>
      </c>
      <c r="D25" s="290">
        <v>42.518520000000002</v>
      </c>
      <c r="E25" s="290">
        <v>2.6958900000000003</v>
      </c>
      <c r="F25" s="290">
        <v>0.17130000000000001</v>
      </c>
      <c r="G25" s="290">
        <v>0.19789000000000001</v>
      </c>
      <c r="H25" s="290">
        <v>23.06128</v>
      </c>
      <c r="I25" s="290">
        <v>5.081529999999999</v>
      </c>
      <c r="J25" s="290">
        <v>8.4484100000000009</v>
      </c>
      <c r="K25" s="290">
        <v>0.14656</v>
      </c>
      <c r="L25" s="290">
        <v>0.64273999999999998</v>
      </c>
      <c r="M25" s="290">
        <v>2.0729199999999999</v>
      </c>
      <c r="N25" s="390">
        <f t="shared" si="3"/>
        <v>0</v>
      </c>
    </row>
    <row r="26" spans="1:39" ht="20.100000000000001" customHeight="1">
      <c r="A26" s="346" t="s">
        <v>70</v>
      </c>
      <c r="B26" s="231" t="s">
        <v>74</v>
      </c>
      <c r="C26" s="230" t="s">
        <v>75</v>
      </c>
      <c r="D26" s="290">
        <v>102.59540000000001</v>
      </c>
      <c r="E26" s="290">
        <v>1.1960200000000001</v>
      </c>
      <c r="F26" s="290">
        <v>2.831</v>
      </c>
      <c r="G26" s="290">
        <v>2.8516999999999997</v>
      </c>
      <c r="H26" s="290">
        <v>7.99207</v>
      </c>
      <c r="I26" s="290">
        <v>40.216360000000002</v>
      </c>
      <c r="J26" s="290">
        <v>4.6349799999999997</v>
      </c>
      <c r="K26" s="290">
        <v>0</v>
      </c>
      <c r="L26" s="290">
        <v>38.781010000000002</v>
      </c>
      <c r="M26" s="290">
        <v>4.0922599999999996</v>
      </c>
      <c r="N26" s="390">
        <f t="shared" si="3"/>
        <v>0</v>
      </c>
    </row>
    <row r="27" spans="1:39">
      <c r="A27" s="346" t="s">
        <v>73</v>
      </c>
      <c r="B27" s="231" t="s">
        <v>77</v>
      </c>
      <c r="C27" s="230" t="s">
        <v>78</v>
      </c>
      <c r="D27" s="290">
        <v>0</v>
      </c>
      <c r="E27" s="290">
        <v>0</v>
      </c>
      <c r="F27" s="290">
        <v>0</v>
      </c>
      <c r="G27" s="290">
        <v>0</v>
      </c>
      <c r="H27" s="290">
        <v>0</v>
      </c>
      <c r="I27" s="290">
        <v>0</v>
      </c>
      <c r="J27" s="290">
        <v>0</v>
      </c>
      <c r="K27" s="290">
        <v>0</v>
      </c>
      <c r="L27" s="290">
        <v>0</v>
      </c>
      <c r="M27" s="290">
        <v>0</v>
      </c>
      <c r="N27" s="390">
        <f t="shared" si="3"/>
        <v>0</v>
      </c>
    </row>
    <row r="28" spans="1:39" ht="31.5">
      <c r="A28" s="346" t="s">
        <v>76</v>
      </c>
      <c r="B28" s="231" t="s">
        <v>122</v>
      </c>
      <c r="C28" s="230" t="s">
        <v>123</v>
      </c>
      <c r="D28" s="290">
        <v>0</v>
      </c>
      <c r="E28" s="290">
        <v>0</v>
      </c>
      <c r="F28" s="290">
        <v>0</v>
      </c>
      <c r="G28" s="290">
        <v>0</v>
      </c>
      <c r="H28" s="290">
        <v>0</v>
      </c>
      <c r="I28" s="290">
        <v>0</v>
      </c>
      <c r="J28" s="290">
        <v>0</v>
      </c>
      <c r="K28" s="290">
        <v>0</v>
      </c>
      <c r="L28" s="290">
        <v>0</v>
      </c>
      <c r="M28" s="290">
        <v>0</v>
      </c>
      <c r="N28" s="390">
        <f t="shared" si="3"/>
        <v>0</v>
      </c>
    </row>
    <row r="29" spans="1:39" s="238" customFormat="1" ht="31.5">
      <c r="A29" s="346" t="s">
        <v>79</v>
      </c>
      <c r="B29" s="231" t="s">
        <v>80</v>
      </c>
      <c r="C29" s="230" t="s">
        <v>81</v>
      </c>
      <c r="D29" s="289">
        <f>SUM(D30:D45)</f>
        <v>2373.6160100000002</v>
      </c>
      <c r="E29" s="289">
        <f t="shared" ref="E29:M29" si="7">SUM(E30:E45)</f>
        <v>144.60055000000006</v>
      </c>
      <c r="F29" s="289">
        <f t="shared" si="7"/>
        <v>294.08211999999992</v>
      </c>
      <c r="G29" s="289">
        <f t="shared" si="7"/>
        <v>152.37642000000002</v>
      </c>
      <c r="H29" s="289">
        <f t="shared" si="7"/>
        <v>416.13849000000005</v>
      </c>
      <c r="I29" s="289">
        <f t="shared" si="7"/>
        <v>339.64811000000003</v>
      </c>
      <c r="J29" s="289">
        <f t="shared" si="7"/>
        <v>351.01522000000006</v>
      </c>
      <c r="K29" s="289">
        <f t="shared" si="7"/>
        <v>285.76867999999996</v>
      </c>
      <c r="L29" s="289">
        <f t="shared" si="7"/>
        <v>239.92270999999994</v>
      </c>
      <c r="M29" s="289">
        <f t="shared" si="7"/>
        <v>150.06371000000001</v>
      </c>
      <c r="N29" s="392">
        <f t="shared" si="3"/>
        <v>0</v>
      </c>
    </row>
    <row r="30" spans="1:39" s="238" customFormat="1" ht="20.100000000000001" customHeight="1">
      <c r="A30" s="347" t="s">
        <v>202</v>
      </c>
      <c r="B30" s="334" t="s">
        <v>262</v>
      </c>
      <c r="C30" s="335" t="s">
        <v>88</v>
      </c>
      <c r="D30" s="291">
        <v>850.89206000000001</v>
      </c>
      <c r="E30" s="291">
        <v>78.059150000000002</v>
      </c>
      <c r="F30" s="291">
        <v>146.88628</v>
      </c>
      <c r="G30" s="291">
        <v>80.409439999999989</v>
      </c>
      <c r="H30" s="291">
        <v>94.278559999999999</v>
      </c>
      <c r="I30" s="291">
        <v>194.92607999999998</v>
      </c>
      <c r="J30" s="291">
        <v>104.30104</v>
      </c>
      <c r="K30" s="291">
        <v>56.945160000000001</v>
      </c>
      <c r="L30" s="291">
        <v>47.622400000000006</v>
      </c>
      <c r="M30" s="291">
        <v>47.463950000000004</v>
      </c>
      <c r="N30" s="391">
        <f t="shared" si="3"/>
        <v>0</v>
      </c>
    </row>
    <row r="31" spans="1:39" s="238" customFormat="1" ht="20.100000000000001" customHeight="1">
      <c r="A31" s="347" t="s">
        <v>202</v>
      </c>
      <c r="B31" s="334" t="s">
        <v>263</v>
      </c>
      <c r="C31" s="335" t="s">
        <v>89</v>
      </c>
      <c r="D31" s="291">
        <v>1399.5882100000001</v>
      </c>
      <c r="E31" s="291">
        <v>49.364109999999997</v>
      </c>
      <c r="F31" s="291">
        <v>138.54477</v>
      </c>
      <c r="G31" s="291">
        <v>61.298340000000003</v>
      </c>
      <c r="H31" s="291">
        <v>302.48714999999999</v>
      </c>
      <c r="I31" s="291">
        <v>123.0989</v>
      </c>
      <c r="J31" s="291">
        <v>231.66505000000001</v>
      </c>
      <c r="K31" s="291">
        <v>220.57843</v>
      </c>
      <c r="L31" s="291">
        <v>180.27620999999999</v>
      </c>
      <c r="M31" s="291">
        <v>92.27525</v>
      </c>
      <c r="N31" s="391">
        <f t="shared" si="3"/>
        <v>0</v>
      </c>
    </row>
    <row r="32" spans="1:39" s="238" customFormat="1" ht="20.100000000000001" customHeight="1">
      <c r="A32" s="347" t="s">
        <v>202</v>
      </c>
      <c r="B32" s="334" t="s">
        <v>264</v>
      </c>
      <c r="C32" s="335" t="s">
        <v>82</v>
      </c>
      <c r="D32" s="291">
        <v>4.2575500000000002</v>
      </c>
      <c r="E32" s="291">
        <v>1.6545700000000001</v>
      </c>
      <c r="F32" s="291">
        <v>0</v>
      </c>
      <c r="G32" s="291">
        <v>0</v>
      </c>
      <c r="H32" s="291">
        <v>0.48446</v>
      </c>
      <c r="I32" s="291">
        <v>1.45496</v>
      </c>
      <c r="J32" s="291">
        <v>0</v>
      </c>
      <c r="K32" s="291">
        <v>0</v>
      </c>
      <c r="L32" s="291">
        <v>0.66356000000000004</v>
      </c>
      <c r="M32" s="291">
        <v>0</v>
      </c>
      <c r="N32" s="391">
        <f t="shared" si="3"/>
        <v>0</v>
      </c>
    </row>
    <row r="33" spans="1:14" s="238" customFormat="1" ht="20.100000000000001" customHeight="1">
      <c r="A33" s="347" t="s">
        <v>202</v>
      </c>
      <c r="B33" s="334" t="s">
        <v>265</v>
      </c>
      <c r="C33" s="335" t="s">
        <v>83</v>
      </c>
      <c r="D33" s="291">
        <v>5.9372400000000001</v>
      </c>
      <c r="E33" s="291">
        <v>3.7813599999999998</v>
      </c>
      <c r="F33" s="291">
        <v>7.4620000000000006E-2</v>
      </c>
      <c r="G33" s="291">
        <v>8.2479999999999998E-2</v>
      </c>
      <c r="H33" s="291">
        <v>0.53412000000000004</v>
      </c>
      <c r="I33" s="291">
        <v>0.44692999999999999</v>
      </c>
      <c r="J33" s="291">
        <v>0.50582000000000005</v>
      </c>
      <c r="K33" s="291">
        <v>0.11582000000000001</v>
      </c>
      <c r="L33" s="291">
        <v>0.21021000000000001</v>
      </c>
      <c r="M33" s="291">
        <v>0.18587999999999999</v>
      </c>
      <c r="N33" s="391">
        <f t="shared" si="3"/>
        <v>0</v>
      </c>
    </row>
    <row r="34" spans="1:14" s="238" customFormat="1" ht="20.100000000000001" customHeight="1">
      <c r="A34" s="347" t="s">
        <v>202</v>
      </c>
      <c r="B34" s="334" t="s">
        <v>266</v>
      </c>
      <c r="C34" s="335" t="s">
        <v>84</v>
      </c>
      <c r="D34" s="291">
        <v>54.132939999999998</v>
      </c>
      <c r="E34" s="291">
        <v>6.2624599999999999</v>
      </c>
      <c r="F34" s="291">
        <v>2.4278200000000001</v>
      </c>
      <c r="G34" s="291">
        <v>4.6326299999999998</v>
      </c>
      <c r="H34" s="291">
        <v>10.175140000000001</v>
      </c>
      <c r="I34" s="291">
        <v>6.28993</v>
      </c>
      <c r="J34" s="291">
        <v>8.0382300000000004</v>
      </c>
      <c r="K34" s="291">
        <v>6.9050500000000001</v>
      </c>
      <c r="L34" s="291">
        <v>5.5673599999999999</v>
      </c>
      <c r="M34" s="291">
        <v>3.83432</v>
      </c>
      <c r="N34" s="391">
        <f t="shared" si="3"/>
        <v>0</v>
      </c>
    </row>
    <row r="35" spans="1:14" s="238" customFormat="1" ht="20.100000000000001" customHeight="1">
      <c r="A35" s="347" t="s">
        <v>202</v>
      </c>
      <c r="B35" s="334" t="s">
        <v>267</v>
      </c>
      <c r="C35" s="335" t="s">
        <v>85</v>
      </c>
      <c r="D35" s="291">
        <v>7.2243700000000004</v>
      </c>
      <c r="E35" s="291">
        <v>2.8791000000000002</v>
      </c>
      <c r="F35" s="291">
        <v>1.5573999999999999</v>
      </c>
      <c r="G35" s="291">
        <v>0</v>
      </c>
      <c r="H35" s="291">
        <v>0.82072999999999996</v>
      </c>
      <c r="I35" s="291">
        <v>1.4003099999999999</v>
      </c>
      <c r="J35" s="291">
        <v>0</v>
      </c>
      <c r="K35" s="291">
        <v>0.56682999999999995</v>
      </c>
      <c r="L35" s="291">
        <v>0</v>
      </c>
      <c r="M35" s="291">
        <v>0</v>
      </c>
      <c r="N35" s="391">
        <f t="shared" si="3"/>
        <v>0</v>
      </c>
    </row>
    <row r="36" spans="1:14" s="238" customFormat="1" ht="20.100000000000001" customHeight="1">
      <c r="A36" s="347" t="s">
        <v>202</v>
      </c>
      <c r="B36" s="334" t="s">
        <v>268</v>
      </c>
      <c r="C36" s="335" t="s">
        <v>90</v>
      </c>
      <c r="D36" s="291">
        <v>1.3399999999999999</v>
      </c>
      <c r="E36" s="291">
        <v>0.11</v>
      </c>
      <c r="F36" s="291">
        <v>0</v>
      </c>
      <c r="G36" s="291">
        <v>0</v>
      </c>
      <c r="H36" s="291">
        <v>0.74</v>
      </c>
      <c r="I36" s="291">
        <v>0.28999999999999998</v>
      </c>
      <c r="J36" s="291">
        <v>0</v>
      </c>
      <c r="K36" s="291">
        <v>0</v>
      </c>
      <c r="L36" s="291">
        <v>0.2</v>
      </c>
      <c r="M36" s="291">
        <v>0</v>
      </c>
      <c r="N36" s="391">
        <f t="shared" si="3"/>
        <v>0</v>
      </c>
    </row>
    <row r="37" spans="1:14" s="238" customFormat="1" ht="20.100000000000001" customHeight="1">
      <c r="A37" s="347" t="s">
        <v>202</v>
      </c>
      <c r="B37" s="334" t="s">
        <v>269</v>
      </c>
      <c r="C37" s="335" t="s">
        <v>91</v>
      </c>
      <c r="D37" s="291">
        <v>0.90388000000000024</v>
      </c>
      <c r="E37" s="291">
        <v>0.16213</v>
      </c>
      <c r="F37" s="291">
        <v>0</v>
      </c>
      <c r="G37" s="291">
        <v>0.16816999999999999</v>
      </c>
      <c r="H37" s="291">
        <v>0.18357999999999999</v>
      </c>
      <c r="I37" s="291">
        <v>7.4490000000000001E-2</v>
      </c>
      <c r="J37" s="291">
        <v>7.4270000000000003E-2</v>
      </c>
      <c r="K37" s="291">
        <v>8.0199999999999994E-3</v>
      </c>
      <c r="L37" s="291">
        <v>0.20332</v>
      </c>
      <c r="M37" s="291">
        <v>2.9899999999999999E-2</v>
      </c>
      <c r="N37" s="391">
        <f t="shared" si="3"/>
        <v>0</v>
      </c>
    </row>
    <row r="38" spans="1:14" s="238" customFormat="1" ht="20.100000000000001" customHeight="1">
      <c r="A38" s="347" t="s">
        <v>202</v>
      </c>
      <c r="B38" s="334" t="s">
        <v>261</v>
      </c>
      <c r="C38" s="335" t="s">
        <v>270</v>
      </c>
      <c r="D38" s="291">
        <v>0</v>
      </c>
      <c r="E38" s="291">
        <v>0</v>
      </c>
      <c r="F38" s="291">
        <v>0</v>
      </c>
      <c r="G38" s="291">
        <v>0</v>
      </c>
      <c r="H38" s="291">
        <v>0</v>
      </c>
      <c r="I38" s="291">
        <v>0</v>
      </c>
      <c r="J38" s="291">
        <v>0</v>
      </c>
      <c r="K38" s="291">
        <v>0</v>
      </c>
      <c r="L38" s="291">
        <v>0</v>
      </c>
      <c r="M38" s="291">
        <v>0</v>
      </c>
      <c r="N38" s="391">
        <f t="shared" si="3"/>
        <v>0</v>
      </c>
    </row>
    <row r="39" spans="1:14" s="238" customFormat="1" ht="20.100000000000001" customHeight="1">
      <c r="A39" s="347" t="s">
        <v>202</v>
      </c>
      <c r="B39" s="334" t="s">
        <v>93</v>
      </c>
      <c r="C39" s="335" t="s">
        <v>94</v>
      </c>
      <c r="D39" s="291">
        <v>10.662599999999999</v>
      </c>
      <c r="E39" s="291">
        <v>0.55000000000000004</v>
      </c>
      <c r="F39" s="291">
        <v>0</v>
      </c>
      <c r="G39" s="291">
        <v>0.34</v>
      </c>
      <c r="H39" s="291">
        <v>0</v>
      </c>
      <c r="I39" s="291">
        <v>0</v>
      </c>
      <c r="J39" s="291">
        <v>1</v>
      </c>
      <c r="K39" s="291">
        <v>0.21</v>
      </c>
      <c r="L39" s="291">
        <v>2.69</v>
      </c>
      <c r="M39" s="291">
        <v>5.8725999999999994</v>
      </c>
      <c r="N39" s="391">
        <f t="shared" ref="N39:N70" si="8">SUM(E39:M39)-D39</f>
        <v>0</v>
      </c>
    </row>
    <row r="40" spans="1:14" ht="20.100000000000001" customHeight="1">
      <c r="A40" s="347" t="s">
        <v>202</v>
      </c>
      <c r="B40" s="334" t="s">
        <v>99</v>
      </c>
      <c r="C40" s="335" t="s">
        <v>100</v>
      </c>
      <c r="D40" s="291">
        <v>7.4726299999999997</v>
      </c>
      <c r="E40" s="291">
        <v>0</v>
      </c>
      <c r="F40" s="291">
        <v>0</v>
      </c>
      <c r="G40" s="291">
        <v>0.47371000000000002</v>
      </c>
      <c r="H40" s="291">
        <v>0</v>
      </c>
      <c r="I40" s="291">
        <v>5.0287899999999999</v>
      </c>
      <c r="J40" s="291">
        <v>1.9701299999999999</v>
      </c>
      <c r="K40" s="291">
        <v>0</v>
      </c>
      <c r="L40" s="291">
        <v>0</v>
      </c>
      <c r="M40" s="291">
        <v>0</v>
      </c>
      <c r="N40" s="391">
        <f t="shared" si="8"/>
        <v>0</v>
      </c>
    </row>
    <row r="41" spans="1:14" ht="20.100000000000001" customHeight="1">
      <c r="A41" s="347" t="s">
        <v>202</v>
      </c>
      <c r="B41" s="334" t="s">
        <v>117</v>
      </c>
      <c r="C41" s="335" t="s">
        <v>118</v>
      </c>
      <c r="D41" s="291">
        <v>3.87113</v>
      </c>
      <c r="E41" s="291">
        <v>0.7219199999999999</v>
      </c>
      <c r="F41" s="291">
        <v>0.69860999999999995</v>
      </c>
      <c r="G41" s="291">
        <v>8.8319999999999996E-2</v>
      </c>
      <c r="H41" s="291">
        <v>0.15573999999999999</v>
      </c>
      <c r="I41" s="291">
        <v>0.76309000000000005</v>
      </c>
      <c r="J41" s="291">
        <v>0.43208999999999997</v>
      </c>
      <c r="K41" s="291">
        <v>0</v>
      </c>
      <c r="L41" s="291">
        <v>1.0113600000000003</v>
      </c>
      <c r="M41" s="291">
        <v>0</v>
      </c>
      <c r="N41" s="391">
        <f t="shared" si="8"/>
        <v>0</v>
      </c>
    </row>
    <row r="42" spans="1:14" ht="20.100000000000001" customHeight="1">
      <c r="A42" s="347" t="s">
        <v>202</v>
      </c>
      <c r="B42" s="334" t="s">
        <v>120</v>
      </c>
      <c r="C42" s="335" t="s">
        <v>121</v>
      </c>
      <c r="D42" s="291">
        <v>20.150389999999998</v>
      </c>
      <c r="E42" s="291">
        <v>0.16255</v>
      </c>
      <c r="F42" s="291">
        <v>3.5472400000000004</v>
      </c>
      <c r="G42" s="291">
        <v>4.23177</v>
      </c>
      <c r="H42" s="291">
        <v>6.1670499999999997</v>
      </c>
      <c r="I42" s="291">
        <v>2.1174900000000001</v>
      </c>
      <c r="J42" s="291">
        <v>2.1625100000000002</v>
      </c>
      <c r="K42" s="291">
        <v>0.34686</v>
      </c>
      <c r="L42" s="291">
        <v>1.41492</v>
      </c>
      <c r="M42" s="291">
        <v>0</v>
      </c>
      <c r="N42" s="391">
        <f t="shared" si="8"/>
        <v>0</v>
      </c>
    </row>
    <row r="43" spans="1:14" ht="20.100000000000001" customHeight="1">
      <c r="A43" s="347" t="s">
        <v>202</v>
      </c>
      <c r="B43" s="334" t="s">
        <v>271</v>
      </c>
      <c r="C43" s="335" t="s">
        <v>86</v>
      </c>
      <c r="D43" s="291">
        <v>0</v>
      </c>
      <c r="E43" s="291">
        <v>0</v>
      </c>
      <c r="F43" s="291">
        <v>0</v>
      </c>
      <c r="G43" s="291">
        <v>0</v>
      </c>
      <c r="H43" s="291">
        <v>0</v>
      </c>
      <c r="I43" s="291">
        <v>0</v>
      </c>
      <c r="J43" s="291">
        <v>0</v>
      </c>
      <c r="K43" s="291">
        <v>0</v>
      </c>
      <c r="L43" s="291">
        <v>0</v>
      </c>
      <c r="M43" s="291">
        <v>0</v>
      </c>
      <c r="N43" s="391">
        <f t="shared" si="8"/>
        <v>0</v>
      </c>
    </row>
    <row r="44" spans="1:14" ht="20.100000000000001" customHeight="1">
      <c r="A44" s="347" t="s">
        <v>202</v>
      </c>
      <c r="B44" s="334" t="s">
        <v>272</v>
      </c>
      <c r="C44" s="335" t="s">
        <v>87</v>
      </c>
      <c r="D44" s="291">
        <v>0</v>
      </c>
      <c r="E44" s="291">
        <v>0</v>
      </c>
      <c r="F44" s="291">
        <v>0</v>
      </c>
      <c r="G44" s="291">
        <v>0</v>
      </c>
      <c r="H44" s="291">
        <v>0</v>
      </c>
      <c r="I44" s="291">
        <v>0</v>
      </c>
      <c r="J44" s="291">
        <v>0</v>
      </c>
      <c r="K44" s="291">
        <v>0</v>
      </c>
      <c r="L44" s="291">
        <v>0</v>
      </c>
      <c r="M44" s="291">
        <v>0</v>
      </c>
      <c r="N44" s="391">
        <f t="shared" si="8"/>
        <v>0</v>
      </c>
    </row>
    <row r="45" spans="1:14" ht="20.100000000000001" customHeight="1">
      <c r="A45" s="347" t="s">
        <v>202</v>
      </c>
      <c r="B45" s="334" t="s">
        <v>273</v>
      </c>
      <c r="C45" s="335" t="s">
        <v>92</v>
      </c>
      <c r="D45" s="291">
        <v>7.1830100000000003</v>
      </c>
      <c r="E45" s="291">
        <v>0.89319999999999999</v>
      </c>
      <c r="F45" s="291">
        <v>0.34538000000000002</v>
      </c>
      <c r="G45" s="291">
        <v>0.65156000000000003</v>
      </c>
      <c r="H45" s="291">
        <v>0.11196</v>
      </c>
      <c r="I45" s="291">
        <v>3.7571400000000001</v>
      </c>
      <c r="J45" s="291">
        <v>0.86607999999999996</v>
      </c>
      <c r="K45" s="291">
        <v>9.2509999999999995E-2</v>
      </c>
      <c r="L45" s="291">
        <v>6.3369999999999996E-2</v>
      </c>
      <c r="M45" s="291">
        <v>0.40181</v>
      </c>
      <c r="N45" s="391">
        <f t="shared" si="8"/>
        <v>0</v>
      </c>
    </row>
    <row r="46" spans="1:14" ht="20.100000000000001" customHeight="1">
      <c r="A46" s="348" t="s">
        <v>160</v>
      </c>
      <c r="B46" s="231" t="s">
        <v>96</v>
      </c>
      <c r="C46" s="230" t="s">
        <v>94</v>
      </c>
      <c r="D46" s="290">
        <v>0</v>
      </c>
      <c r="E46" s="290">
        <v>0</v>
      </c>
      <c r="F46" s="290">
        <v>0</v>
      </c>
      <c r="G46" s="290">
        <v>0</v>
      </c>
      <c r="H46" s="290">
        <v>0</v>
      </c>
      <c r="I46" s="290">
        <v>0</v>
      </c>
      <c r="J46" s="290">
        <v>0</v>
      </c>
      <c r="K46" s="290">
        <v>0</v>
      </c>
      <c r="L46" s="290">
        <v>0</v>
      </c>
      <c r="M46" s="290">
        <v>0</v>
      </c>
      <c r="N46" s="390">
        <f t="shared" si="8"/>
        <v>0</v>
      </c>
    </row>
    <row r="47" spans="1:14" ht="20.100000000000001" customHeight="1">
      <c r="A47" s="348" t="s">
        <v>95</v>
      </c>
      <c r="B47" s="231" t="s">
        <v>125</v>
      </c>
      <c r="C47" s="230" t="s">
        <v>126</v>
      </c>
      <c r="D47" s="290">
        <v>0.66117999999999999</v>
      </c>
      <c r="E47" s="290">
        <v>8.4519999999999998E-2</v>
      </c>
      <c r="F47" s="290">
        <v>2.07E-2</v>
      </c>
      <c r="G47" s="290">
        <v>2.7089999999999999E-2</v>
      </c>
      <c r="H47" s="290">
        <v>0</v>
      </c>
      <c r="I47" s="290">
        <v>7.4130000000000001E-2</v>
      </c>
      <c r="J47" s="290">
        <v>0</v>
      </c>
      <c r="K47" s="290">
        <v>0</v>
      </c>
      <c r="L47" s="290">
        <v>0.36863000000000001</v>
      </c>
      <c r="M47" s="290">
        <v>8.6110000000000006E-2</v>
      </c>
      <c r="N47" s="390">
        <f t="shared" si="8"/>
        <v>0</v>
      </c>
    </row>
    <row r="48" spans="1:14" ht="20.100000000000001" customHeight="1">
      <c r="A48" s="348" t="s">
        <v>98</v>
      </c>
      <c r="B48" s="231" t="s">
        <v>128</v>
      </c>
      <c r="C48" s="230" t="s">
        <v>129</v>
      </c>
      <c r="D48" s="290">
        <v>0</v>
      </c>
      <c r="E48" s="290">
        <v>0</v>
      </c>
      <c r="F48" s="290">
        <v>0</v>
      </c>
      <c r="G48" s="290">
        <v>0</v>
      </c>
      <c r="H48" s="290">
        <v>0</v>
      </c>
      <c r="I48" s="290">
        <v>0</v>
      </c>
      <c r="J48" s="290">
        <v>0</v>
      </c>
      <c r="K48" s="290">
        <v>0</v>
      </c>
      <c r="L48" s="290">
        <v>0</v>
      </c>
      <c r="M48" s="290">
        <v>0</v>
      </c>
      <c r="N48" s="390">
        <f t="shared" si="8"/>
        <v>0</v>
      </c>
    </row>
    <row r="49" spans="1:14" ht="20.100000000000001" customHeight="1">
      <c r="A49" s="348" t="s">
        <v>101</v>
      </c>
      <c r="B49" s="231" t="s">
        <v>102</v>
      </c>
      <c r="C49" s="230" t="s">
        <v>103</v>
      </c>
      <c r="D49" s="290">
        <v>1191.4795099999999</v>
      </c>
      <c r="E49" s="290">
        <v>0</v>
      </c>
      <c r="F49" s="290">
        <v>186.53286000000003</v>
      </c>
      <c r="G49" s="290">
        <v>178.49028999999999</v>
      </c>
      <c r="H49" s="290">
        <v>143.63442000000001</v>
      </c>
      <c r="I49" s="290">
        <v>208.50604999999996</v>
      </c>
      <c r="J49" s="290">
        <v>151.45762000000002</v>
      </c>
      <c r="K49" s="290">
        <v>156.14697000000001</v>
      </c>
      <c r="L49" s="290">
        <v>116.91757</v>
      </c>
      <c r="M49" s="290">
        <v>49.793730000000004</v>
      </c>
      <c r="N49" s="390">
        <f t="shared" si="8"/>
        <v>0</v>
      </c>
    </row>
    <row r="50" spans="1:14" ht="20.100000000000001" customHeight="1">
      <c r="A50" s="348" t="s">
        <v>104</v>
      </c>
      <c r="B50" s="231" t="s">
        <v>105</v>
      </c>
      <c r="C50" s="230" t="s">
        <v>106</v>
      </c>
      <c r="D50" s="290">
        <v>132.96717000000001</v>
      </c>
      <c r="E50" s="290">
        <v>132.96717000000001</v>
      </c>
      <c r="F50" s="290">
        <v>0</v>
      </c>
      <c r="G50" s="290">
        <v>0</v>
      </c>
      <c r="H50" s="290">
        <v>0</v>
      </c>
      <c r="I50" s="290">
        <v>0</v>
      </c>
      <c r="J50" s="290">
        <v>0</v>
      </c>
      <c r="K50" s="290">
        <v>0</v>
      </c>
      <c r="L50" s="290">
        <v>0</v>
      </c>
      <c r="M50" s="290">
        <v>0</v>
      </c>
      <c r="N50" s="390">
        <f t="shared" si="8"/>
        <v>0</v>
      </c>
    </row>
    <row r="51" spans="1:14" ht="20.100000000000001" customHeight="1">
      <c r="A51" s="348" t="s">
        <v>107</v>
      </c>
      <c r="B51" s="231" t="s">
        <v>108</v>
      </c>
      <c r="C51" s="230" t="s">
        <v>109</v>
      </c>
      <c r="D51" s="290">
        <v>21.339959999999998</v>
      </c>
      <c r="E51" s="290">
        <v>8.2721400000000003</v>
      </c>
      <c r="F51" s="290">
        <v>0.64390000000000003</v>
      </c>
      <c r="G51" s="290">
        <v>2.2728899999999999</v>
      </c>
      <c r="H51" s="290">
        <v>2.0505100000000001</v>
      </c>
      <c r="I51" s="290">
        <v>5.1344000000000003</v>
      </c>
      <c r="J51" s="290">
        <v>0.78113999999999995</v>
      </c>
      <c r="K51" s="290">
        <v>0.80520999999999998</v>
      </c>
      <c r="L51" s="290">
        <v>0.76617999999999997</v>
      </c>
      <c r="M51" s="290">
        <v>0.61358999999999997</v>
      </c>
      <c r="N51" s="390">
        <f t="shared" si="8"/>
        <v>0</v>
      </c>
    </row>
    <row r="52" spans="1:14" ht="20.100000000000001" customHeight="1">
      <c r="A52" s="348" t="s">
        <v>110</v>
      </c>
      <c r="B52" s="231" t="s">
        <v>111</v>
      </c>
      <c r="C52" s="230" t="s">
        <v>112</v>
      </c>
      <c r="D52" s="290">
        <v>0.15539</v>
      </c>
      <c r="E52" s="290">
        <v>0.15539</v>
      </c>
      <c r="F52" s="290">
        <v>0</v>
      </c>
      <c r="G52" s="290">
        <v>0</v>
      </c>
      <c r="H52" s="290">
        <v>0</v>
      </c>
      <c r="I52" s="290">
        <v>0</v>
      </c>
      <c r="J52" s="290">
        <v>0</v>
      </c>
      <c r="K52" s="290">
        <v>0</v>
      </c>
      <c r="L52" s="290">
        <v>0</v>
      </c>
      <c r="M52" s="290">
        <v>0</v>
      </c>
      <c r="N52" s="390">
        <f t="shared" si="8"/>
        <v>0</v>
      </c>
    </row>
    <row r="53" spans="1:14" ht="20.100000000000001" customHeight="1">
      <c r="A53" s="348" t="s">
        <v>113</v>
      </c>
      <c r="B53" s="231" t="s">
        <v>114</v>
      </c>
      <c r="C53" s="230" t="s">
        <v>115</v>
      </c>
      <c r="D53" s="290">
        <v>0</v>
      </c>
      <c r="E53" s="290">
        <v>0</v>
      </c>
      <c r="F53" s="290">
        <v>0</v>
      </c>
      <c r="G53" s="290">
        <v>0</v>
      </c>
      <c r="H53" s="290">
        <v>0</v>
      </c>
      <c r="I53" s="290">
        <v>0</v>
      </c>
      <c r="J53" s="290">
        <v>0</v>
      </c>
      <c r="K53" s="290">
        <v>0</v>
      </c>
      <c r="L53" s="290">
        <v>0</v>
      </c>
      <c r="M53" s="290">
        <v>0</v>
      </c>
      <c r="N53" s="390">
        <f t="shared" si="8"/>
        <v>0</v>
      </c>
    </row>
    <row r="54" spans="1:14" ht="20.100000000000001" customHeight="1">
      <c r="A54" s="348" t="s">
        <v>116</v>
      </c>
      <c r="B54" s="231" t="s">
        <v>131</v>
      </c>
      <c r="C54" s="230" t="s">
        <v>132</v>
      </c>
      <c r="D54" s="290">
        <v>1.6618499999999998</v>
      </c>
      <c r="E54" s="290">
        <v>0.65539999999999998</v>
      </c>
      <c r="F54" s="290">
        <v>0</v>
      </c>
      <c r="G54" s="290">
        <v>0.19961999999999996</v>
      </c>
      <c r="H54" s="290">
        <v>0</v>
      </c>
      <c r="I54" s="290">
        <v>0.73070999999999997</v>
      </c>
      <c r="J54" s="290">
        <v>0</v>
      </c>
      <c r="K54" s="290">
        <v>7.6119999999999993E-2</v>
      </c>
      <c r="L54" s="290">
        <v>0</v>
      </c>
      <c r="M54" s="290">
        <v>0</v>
      </c>
      <c r="N54" s="390">
        <f t="shared" si="8"/>
        <v>0</v>
      </c>
    </row>
    <row r="55" spans="1:14" ht="20.100000000000001" customHeight="1">
      <c r="A55" s="348" t="s">
        <v>119</v>
      </c>
      <c r="B55" s="231" t="s">
        <v>134</v>
      </c>
      <c r="C55" s="230" t="s">
        <v>135</v>
      </c>
      <c r="D55" s="290">
        <v>526.20507999999995</v>
      </c>
      <c r="E55" s="290">
        <v>0</v>
      </c>
      <c r="F55" s="290">
        <v>136.45591999999999</v>
      </c>
      <c r="G55" s="290">
        <v>223.31164999999999</v>
      </c>
      <c r="H55" s="290">
        <v>28.443760000000001</v>
      </c>
      <c r="I55" s="290">
        <v>123.35491</v>
      </c>
      <c r="J55" s="290">
        <v>0</v>
      </c>
      <c r="K55" s="290">
        <v>14.63884</v>
      </c>
      <c r="L55" s="290">
        <v>0</v>
      </c>
      <c r="M55" s="290">
        <v>0</v>
      </c>
      <c r="N55" s="390">
        <f t="shared" si="8"/>
        <v>0</v>
      </c>
    </row>
    <row r="56" spans="1:14" ht="20.100000000000001" customHeight="1">
      <c r="A56" s="348" t="s">
        <v>161</v>
      </c>
      <c r="B56" s="231" t="s">
        <v>137</v>
      </c>
      <c r="C56" s="230" t="s">
        <v>138</v>
      </c>
      <c r="D56" s="290">
        <v>24.949390000000001</v>
      </c>
      <c r="E56" s="290">
        <v>0</v>
      </c>
      <c r="F56" s="290">
        <v>5.3811799999999996</v>
      </c>
      <c r="G56" s="290">
        <v>0.88444</v>
      </c>
      <c r="H56" s="290">
        <v>3.7101000000000002</v>
      </c>
      <c r="I56" s="290">
        <v>0</v>
      </c>
      <c r="J56" s="290">
        <v>0</v>
      </c>
      <c r="K56" s="290">
        <v>14.97367</v>
      </c>
      <c r="L56" s="290">
        <v>0</v>
      </c>
      <c r="M56" s="290">
        <v>0</v>
      </c>
      <c r="N56" s="390">
        <f t="shared" si="8"/>
        <v>0</v>
      </c>
    </row>
    <row r="57" spans="1:14" s="233" customFormat="1" ht="20.100000000000001" customHeight="1">
      <c r="A57" s="348" t="s">
        <v>124</v>
      </c>
      <c r="B57" s="231" t="s">
        <v>140</v>
      </c>
      <c r="C57" s="230" t="s">
        <v>141</v>
      </c>
      <c r="D57" s="290">
        <v>0</v>
      </c>
      <c r="E57" s="290">
        <v>0</v>
      </c>
      <c r="F57" s="290">
        <v>0</v>
      </c>
      <c r="G57" s="290">
        <v>0</v>
      </c>
      <c r="H57" s="290">
        <v>0</v>
      </c>
      <c r="I57" s="290">
        <v>0</v>
      </c>
      <c r="J57" s="290">
        <v>0</v>
      </c>
      <c r="K57" s="290">
        <v>0</v>
      </c>
      <c r="L57" s="290">
        <v>0</v>
      </c>
      <c r="M57" s="290">
        <v>0</v>
      </c>
      <c r="N57" s="390">
        <f t="shared" si="8"/>
        <v>0</v>
      </c>
    </row>
    <row r="58" spans="1:14" s="239" customFormat="1" ht="20.100000000000001" customHeight="1">
      <c r="A58" s="344">
        <v>3</v>
      </c>
      <c r="B58" s="248" t="s">
        <v>142</v>
      </c>
      <c r="C58" s="328" t="s">
        <v>143</v>
      </c>
      <c r="D58" s="349">
        <v>0</v>
      </c>
      <c r="E58" s="293">
        <v>0</v>
      </c>
      <c r="F58" s="293">
        <v>0</v>
      </c>
      <c r="G58" s="293">
        <v>0</v>
      </c>
      <c r="H58" s="293">
        <v>0</v>
      </c>
      <c r="I58" s="293">
        <v>0</v>
      </c>
      <c r="J58" s="293">
        <v>0</v>
      </c>
      <c r="K58" s="293">
        <v>0</v>
      </c>
      <c r="L58" s="293">
        <v>0</v>
      </c>
      <c r="M58" s="293">
        <v>0</v>
      </c>
      <c r="N58" s="393">
        <f t="shared" si="8"/>
        <v>0</v>
      </c>
    </row>
    <row r="59" spans="1:14" s="239" customFormat="1" ht="20.100000000000001" customHeight="1">
      <c r="A59" s="247" t="s">
        <v>147</v>
      </c>
      <c r="B59" s="248" t="s">
        <v>274</v>
      </c>
      <c r="C59" s="328"/>
      <c r="D59" s="291"/>
      <c r="E59" s="291"/>
      <c r="F59" s="291"/>
      <c r="G59" s="291"/>
      <c r="H59" s="291"/>
      <c r="I59" s="291"/>
      <c r="J59" s="291"/>
      <c r="K59" s="291"/>
      <c r="L59" s="291"/>
      <c r="M59" s="291"/>
      <c r="N59" s="391">
        <f t="shared" si="8"/>
        <v>0</v>
      </c>
    </row>
    <row r="60" spans="1:14" s="239" customFormat="1" ht="20.100000000000001" customHeight="1">
      <c r="A60" s="429">
        <v>1</v>
      </c>
      <c r="B60" s="275" t="s">
        <v>275</v>
      </c>
      <c r="C60" s="430" t="s">
        <v>144</v>
      </c>
      <c r="D60" s="293">
        <v>0</v>
      </c>
      <c r="E60" s="431"/>
      <c r="F60" s="432"/>
      <c r="G60" s="293"/>
      <c r="H60" s="293"/>
      <c r="I60" s="293"/>
      <c r="J60" s="432"/>
      <c r="K60" s="432"/>
      <c r="L60" s="432"/>
      <c r="M60" s="432"/>
      <c r="N60" s="393">
        <f t="shared" si="8"/>
        <v>0</v>
      </c>
    </row>
    <row r="61" spans="1:14" s="238" customFormat="1" ht="12.75" customHeight="1">
      <c r="A61" s="429">
        <v>2</v>
      </c>
      <c r="B61" s="275" t="s">
        <v>276</v>
      </c>
      <c r="C61" s="430" t="s">
        <v>145</v>
      </c>
      <c r="D61" s="418">
        <v>12614.687430000002</v>
      </c>
      <c r="E61" s="419">
        <v>752.80092999999999</v>
      </c>
      <c r="F61" s="419">
        <v>4323.1894800000009</v>
      </c>
      <c r="G61" s="419">
        <v>2933.3598000000002</v>
      </c>
      <c r="H61" s="419"/>
      <c r="I61" s="419">
        <v>4605.3372200000003</v>
      </c>
      <c r="J61" s="419"/>
      <c r="K61" s="419"/>
      <c r="L61" s="152"/>
      <c r="M61" s="152"/>
      <c r="N61" s="433">
        <f t="shared" si="8"/>
        <v>0</v>
      </c>
    </row>
    <row r="62" spans="1:14" s="238" customFormat="1" ht="20.100000000000001" customHeight="1">
      <c r="A62" s="429">
        <v>3</v>
      </c>
      <c r="B62" s="434" t="s">
        <v>277</v>
      </c>
      <c r="C62" s="435" t="s">
        <v>146</v>
      </c>
      <c r="D62" s="418">
        <v>752.80092999999999</v>
      </c>
      <c r="E62" s="419">
        <v>752.80092999999999</v>
      </c>
      <c r="F62" s="419"/>
      <c r="G62" s="419"/>
      <c r="H62" s="419"/>
      <c r="I62" s="419"/>
      <c r="J62" s="419"/>
      <c r="K62" s="419"/>
      <c r="L62" s="419"/>
      <c r="M62" s="419"/>
      <c r="N62" s="433">
        <f t="shared" si="8"/>
        <v>0</v>
      </c>
    </row>
    <row r="63" spans="1:14" s="238" customFormat="1" ht="63">
      <c r="A63" s="429">
        <v>4</v>
      </c>
      <c r="B63" s="434" t="s">
        <v>278</v>
      </c>
      <c r="C63" s="435" t="s">
        <v>279</v>
      </c>
      <c r="D63" s="418">
        <v>23687.324430000001</v>
      </c>
      <c r="E63" s="419">
        <v>322.58985000000001</v>
      </c>
      <c r="F63" s="419">
        <v>3259.8205800000005</v>
      </c>
      <c r="G63" s="419">
        <v>2175.3903700000001</v>
      </c>
      <c r="H63" s="419">
        <v>3908.79934</v>
      </c>
      <c r="I63" s="419">
        <v>3468.8058100000003</v>
      </c>
      <c r="J63" s="419">
        <v>3137.8001399999998</v>
      </c>
      <c r="K63" s="419">
        <v>2938.8123099999998</v>
      </c>
      <c r="L63" s="419">
        <v>2592.8378099999995</v>
      </c>
      <c r="M63" s="419">
        <v>1882.46822</v>
      </c>
      <c r="N63" s="433">
        <f t="shared" si="8"/>
        <v>0</v>
      </c>
    </row>
    <row r="64" spans="1:14" s="238" customFormat="1" ht="47.25">
      <c r="A64" s="429">
        <v>5</v>
      </c>
      <c r="B64" s="434" t="s">
        <v>280</v>
      </c>
      <c r="C64" s="435" t="s">
        <v>281</v>
      </c>
      <c r="D64" s="418">
        <v>46.981200000000001</v>
      </c>
      <c r="E64" s="418">
        <v>0</v>
      </c>
      <c r="F64" s="418">
        <v>0</v>
      </c>
      <c r="G64" s="418">
        <v>0</v>
      </c>
      <c r="H64" s="418">
        <v>0</v>
      </c>
      <c r="I64" s="418">
        <v>46.981200000000001</v>
      </c>
      <c r="J64" s="418">
        <v>0</v>
      </c>
      <c r="K64" s="418">
        <v>0</v>
      </c>
      <c r="L64" s="418">
        <v>0</v>
      </c>
      <c r="M64" s="418">
        <v>0</v>
      </c>
      <c r="N64" s="393">
        <f t="shared" si="8"/>
        <v>0</v>
      </c>
    </row>
    <row r="65" spans="1:14" s="238" customFormat="1">
      <c r="A65" s="429">
        <v>6</v>
      </c>
      <c r="B65" s="434" t="s">
        <v>150</v>
      </c>
      <c r="C65" s="435" t="s">
        <v>151</v>
      </c>
      <c r="D65" s="418">
        <v>0</v>
      </c>
      <c r="E65" s="152"/>
      <c r="F65" s="152"/>
      <c r="G65" s="152"/>
      <c r="H65" s="152"/>
      <c r="I65" s="152"/>
      <c r="J65" s="152"/>
      <c r="K65" s="152"/>
      <c r="L65" s="152"/>
      <c r="M65" s="152"/>
      <c r="N65" s="433">
        <f t="shared" si="8"/>
        <v>0</v>
      </c>
    </row>
    <row r="66" spans="1:14" s="238" customFormat="1" ht="31.5">
      <c r="A66" s="429">
        <v>7</v>
      </c>
      <c r="B66" s="434" t="s">
        <v>282</v>
      </c>
      <c r="C66" s="435" t="s">
        <v>283</v>
      </c>
      <c r="D66" s="418">
        <v>0</v>
      </c>
      <c r="E66" s="418">
        <v>0</v>
      </c>
      <c r="F66" s="418">
        <v>0</v>
      </c>
      <c r="G66" s="418">
        <v>0</v>
      </c>
      <c r="H66" s="418">
        <v>0</v>
      </c>
      <c r="I66" s="418">
        <v>0</v>
      </c>
      <c r="J66" s="418">
        <v>0</v>
      </c>
      <c r="K66" s="418">
        <v>0</v>
      </c>
      <c r="L66" s="418">
        <v>0</v>
      </c>
      <c r="M66" s="418">
        <v>0</v>
      </c>
      <c r="N66" s="433">
        <f t="shared" si="8"/>
        <v>0</v>
      </c>
    </row>
    <row r="67" spans="1:14" s="238" customFormat="1" ht="31.5">
      <c r="A67" s="429">
        <v>8</v>
      </c>
      <c r="B67" s="434" t="s">
        <v>284</v>
      </c>
      <c r="C67" s="435" t="s">
        <v>285</v>
      </c>
      <c r="D67" s="418">
        <v>20.872859999999999</v>
      </c>
      <c r="E67" s="425">
        <v>0</v>
      </c>
      <c r="F67" s="425">
        <v>0</v>
      </c>
      <c r="G67" s="425">
        <v>0</v>
      </c>
      <c r="H67" s="425">
        <v>5.9999799999999999</v>
      </c>
      <c r="I67" s="425">
        <v>14.87288</v>
      </c>
      <c r="J67" s="425">
        <v>0</v>
      </c>
      <c r="K67" s="425">
        <v>0</v>
      </c>
      <c r="L67" s="425">
        <v>0</v>
      </c>
      <c r="M67" s="425">
        <v>0</v>
      </c>
      <c r="N67" s="433">
        <f t="shared" si="8"/>
        <v>0</v>
      </c>
    </row>
    <row r="68" spans="1:14" s="238" customFormat="1" ht="31.5">
      <c r="A68" s="429">
        <v>9</v>
      </c>
      <c r="B68" s="434" t="s">
        <v>286</v>
      </c>
      <c r="C68" s="435" t="s">
        <v>287</v>
      </c>
      <c r="D68" s="418">
        <v>0</v>
      </c>
      <c r="E68" s="152"/>
      <c r="F68" s="152"/>
      <c r="G68" s="419"/>
      <c r="H68" s="419"/>
      <c r="I68" s="152"/>
      <c r="J68" s="152"/>
      <c r="K68" s="152"/>
      <c r="L68" s="152"/>
      <c r="M68" s="152"/>
      <c r="N68" s="433">
        <f t="shared" si="8"/>
        <v>0</v>
      </c>
    </row>
    <row r="69" spans="1:14" s="238" customFormat="1">
      <c r="A69" s="429">
        <v>10</v>
      </c>
      <c r="B69" s="434" t="s">
        <v>288</v>
      </c>
      <c r="C69" s="435" t="s">
        <v>289</v>
      </c>
      <c r="D69" s="418">
        <v>0</v>
      </c>
      <c r="E69" s="419"/>
      <c r="F69" s="419"/>
      <c r="G69" s="419"/>
      <c r="H69" s="419"/>
      <c r="I69" s="419"/>
      <c r="J69" s="419"/>
      <c r="K69" s="419"/>
      <c r="L69" s="419"/>
      <c r="M69" s="419"/>
      <c r="N69" s="433">
        <f t="shared" si="8"/>
        <v>0</v>
      </c>
    </row>
    <row r="70" spans="1:14" s="238" customFormat="1">
      <c r="A70" s="429">
        <v>11</v>
      </c>
      <c r="B70" s="434" t="s">
        <v>204</v>
      </c>
      <c r="C70" s="435" t="s">
        <v>149</v>
      </c>
      <c r="D70" s="418">
        <v>0</v>
      </c>
      <c r="E70" s="419"/>
      <c r="F70" s="419"/>
      <c r="G70" s="419"/>
      <c r="H70" s="419"/>
      <c r="I70" s="419"/>
      <c r="J70" s="419"/>
      <c r="K70" s="419"/>
      <c r="L70" s="419"/>
      <c r="M70" s="419"/>
      <c r="N70" s="433">
        <f t="shared" si="8"/>
        <v>0</v>
      </c>
    </row>
    <row r="71" spans="1:14" s="238" customFormat="1">
      <c r="A71" s="429">
        <v>12</v>
      </c>
      <c r="B71" s="434" t="s">
        <v>290</v>
      </c>
      <c r="C71" s="435" t="s">
        <v>291</v>
      </c>
      <c r="D71" s="418">
        <v>2168.5585100000017</v>
      </c>
      <c r="E71" s="419"/>
      <c r="F71" s="419">
        <v>310.74895100000049</v>
      </c>
      <c r="G71" s="419">
        <v>268.04045300000013</v>
      </c>
      <c r="H71" s="419">
        <v>247.44099200000079</v>
      </c>
      <c r="I71" s="419">
        <v>457.92320199999995</v>
      </c>
      <c r="J71" s="419">
        <v>292.64285400000017</v>
      </c>
      <c r="K71" s="419">
        <v>210.53714799999997</v>
      </c>
      <c r="L71" s="419">
        <v>172.37830600000072</v>
      </c>
      <c r="M71" s="419">
        <v>208.84660399999976</v>
      </c>
      <c r="N71" s="433">
        <f t="shared" ref="N71:N72" si="9">SUM(E71:M71)-D71</f>
        <v>0</v>
      </c>
    </row>
    <row r="72" spans="1:14" s="238" customFormat="1" ht="31.5">
      <c r="A72" s="429">
        <v>13</v>
      </c>
      <c r="B72" s="278" t="s">
        <v>152</v>
      </c>
      <c r="C72" s="436" t="s">
        <v>153</v>
      </c>
      <c r="D72" s="394">
        <v>0</v>
      </c>
      <c r="E72" s="395"/>
      <c r="F72" s="395"/>
      <c r="G72" s="395"/>
      <c r="H72" s="395"/>
      <c r="I72" s="395"/>
      <c r="J72" s="395"/>
      <c r="K72" s="395"/>
      <c r="L72" s="395"/>
      <c r="M72" s="395"/>
      <c r="N72" s="433">
        <f t="shared" si="9"/>
        <v>0</v>
      </c>
    </row>
    <row r="73" spans="1:14" ht="20.100000000000001" customHeight="1">
      <c r="A73" s="11" t="s">
        <v>292</v>
      </c>
      <c r="B73" s="6"/>
      <c r="C73" s="5"/>
      <c r="D73" s="6"/>
      <c r="E73" s="6"/>
      <c r="F73" s="6"/>
      <c r="G73" s="6"/>
      <c r="H73" s="6"/>
      <c r="I73" s="6"/>
      <c r="J73" s="6"/>
      <c r="K73" s="6"/>
      <c r="L73" s="6"/>
      <c r="M73" s="6"/>
    </row>
  </sheetData>
  <mergeCells count="8">
    <mergeCell ref="A1:B1"/>
    <mergeCell ref="A2:M2"/>
    <mergeCell ref="A4:A5"/>
    <mergeCell ref="B4:B5"/>
    <mergeCell ref="C4:C5"/>
    <mergeCell ref="D4:D5"/>
    <mergeCell ref="E4:M4"/>
    <mergeCell ref="I3:M3"/>
  </mergeCells>
  <conditionalFormatting sqref="D7:K48 D51:K58">
    <cfRule type="cellIs" dxfId="15" priority="8" operator="lessThan">
      <formula>0</formula>
    </cfRule>
  </conditionalFormatting>
  <conditionalFormatting sqref="D60">
    <cfRule type="cellIs" dxfId="14" priority="7" operator="lessThan">
      <formula>0</formula>
    </cfRule>
  </conditionalFormatting>
  <conditionalFormatting sqref="L7:M48 L51:M58">
    <cfRule type="cellIs" dxfId="13" priority="6" operator="lessThan">
      <formula>0</formula>
    </cfRule>
  </conditionalFormatting>
  <conditionalFormatting sqref="N7:N48 N51:N58">
    <cfRule type="cellIs" dxfId="12" priority="5" operator="lessThan">
      <formula>0</formula>
    </cfRule>
  </conditionalFormatting>
  <conditionalFormatting sqref="D61:D72">
    <cfRule type="cellIs" dxfId="11" priority="4" operator="lessThan">
      <formula>0</formula>
    </cfRule>
  </conditionalFormatting>
  <conditionalFormatting sqref="N49:N50">
    <cfRule type="cellIs" dxfId="10" priority="1" operator="lessThan">
      <formula>0</formula>
    </cfRule>
  </conditionalFormatting>
  <conditionalFormatting sqref="D49:K50">
    <cfRule type="cellIs" dxfId="9" priority="3" operator="lessThan">
      <formula>0</formula>
    </cfRule>
  </conditionalFormatting>
  <conditionalFormatting sqref="L49:M50">
    <cfRule type="cellIs" dxfId="8" priority="2"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00CC"/>
    <pageSetUpPr fitToPage="1"/>
  </sheetPr>
  <dimension ref="A1:AK73"/>
  <sheetViews>
    <sheetView showZeros="0" zoomScale="85" zoomScaleNormal="85" workbookViewId="0">
      <pane xSplit="3" ySplit="6" topLeftCell="D64" activePane="bottomRight" state="frozen"/>
      <selection activeCell="C24" sqref="C24"/>
      <selection pane="topRight" activeCell="C24" sqref="C24"/>
      <selection pane="bottomLeft" activeCell="C24" sqref="C24"/>
      <selection pane="bottomRight" activeCell="B74" sqref="B74"/>
    </sheetView>
  </sheetViews>
  <sheetFormatPr defaultColWidth="9.140625" defaultRowHeight="20.100000000000001" customHeight="1"/>
  <cols>
    <col min="1" max="1" width="7.28515625" style="12" customWidth="1"/>
    <col min="2" max="2" width="38.85546875" style="232" customWidth="1"/>
    <col min="3" max="3" width="9.140625" style="12"/>
    <col min="4" max="4" width="14.28515625" style="232" customWidth="1"/>
    <col min="5" max="7" width="11.5703125" style="232" bestFit="1" customWidth="1"/>
    <col min="8" max="8" width="11.85546875" style="232" bestFit="1" customWidth="1"/>
    <col min="9" max="9" width="12.28515625" style="232" bestFit="1" customWidth="1"/>
    <col min="10" max="10" width="12.42578125" style="232" bestFit="1" customWidth="1"/>
    <col min="11" max="12" width="12.85546875" style="232" customWidth="1"/>
    <col min="13" max="13" width="11.5703125" style="232" bestFit="1" customWidth="1"/>
    <col min="14" max="35" width="9.140625" style="232" customWidth="1"/>
    <col min="36" max="16384" width="9.140625" style="232"/>
  </cols>
  <sheetData>
    <row r="1" spans="1:37" s="229" customFormat="1" ht="20.100000000000001" customHeight="1">
      <c r="A1" s="495" t="s">
        <v>6</v>
      </c>
      <c r="B1" s="495"/>
    </row>
    <row r="2" spans="1:37" s="229" customFormat="1" ht="24" customHeight="1">
      <c r="A2" s="489" t="s">
        <v>399</v>
      </c>
      <c r="B2" s="489"/>
      <c r="C2" s="489"/>
      <c r="D2" s="489"/>
      <c r="E2" s="489"/>
      <c r="F2" s="489"/>
      <c r="G2" s="489"/>
      <c r="H2" s="489"/>
      <c r="I2" s="489"/>
      <c r="J2" s="489"/>
      <c r="K2" s="489"/>
      <c r="L2" s="489"/>
      <c r="M2" s="489"/>
    </row>
    <row r="3" spans="1:37" ht="14.25" customHeight="1">
      <c r="I3" s="500" t="s">
        <v>158</v>
      </c>
      <c r="J3" s="500"/>
      <c r="K3" s="500"/>
      <c r="L3" s="500"/>
      <c r="M3" s="500"/>
    </row>
    <row r="4" spans="1:37" s="233" customFormat="1" ht="20.100000000000001" customHeight="1">
      <c r="A4" s="496" t="s">
        <v>11</v>
      </c>
      <c r="B4" s="496" t="s">
        <v>155</v>
      </c>
      <c r="C4" s="497" t="s">
        <v>13</v>
      </c>
      <c r="D4" s="498" t="s">
        <v>156</v>
      </c>
      <c r="E4" s="499" t="s">
        <v>16</v>
      </c>
      <c r="F4" s="499"/>
      <c r="G4" s="499"/>
      <c r="H4" s="499"/>
      <c r="I4" s="499"/>
      <c r="J4" s="499"/>
      <c r="K4" s="499"/>
      <c r="L4" s="499"/>
      <c r="M4" s="499"/>
    </row>
    <row r="5" spans="1:37" ht="31.5">
      <c r="A5" s="496"/>
      <c r="B5" s="496"/>
      <c r="C5" s="497"/>
      <c r="D5" s="498"/>
      <c r="E5" s="150" t="str">
        <f>Bieu01!F5</f>
        <v>Thị trấn Sa Rài</v>
      </c>
      <c r="F5" s="150" t="str">
        <f>Bieu01!G5</f>
        <v>Bình Phú</v>
      </c>
      <c r="G5" s="150" t="str">
        <f>Bieu01!H5</f>
        <v>Thông Bình</v>
      </c>
      <c r="H5" s="150" t="str">
        <f>Bieu01!I5</f>
        <v>Tân Công Chí</v>
      </c>
      <c r="I5" s="150" t="str">
        <f>Bieu01!J5</f>
        <v>Tân Hộ Cơ</v>
      </c>
      <c r="J5" s="150" t="str">
        <f>Bieu01!K5</f>
        <v>Tân Phước</v>
      </c>
      <c r="K5" s="150" t="str">
        <f>Bieu01!L5</f>
        <v>Tân Thành A</v>
      </c>
      <c r="L5" s="150" t="str">
        <f>Bieu01!M5</f>
        <v>Tân Thành B</v>
      </c>
      <c r="M5" s="150" t="str">
        <f>Bieu01!N5</f>
        <v>An Phước</v>
      </c>
    </row>
    <row r="6" spans="1:37" s="234" customFormat="1" ht="20.25" customHeight="1">
      <c r="A6" s="341">
        <v>-1</v>
      </c>
      <c r="B6" s="341">
        <v>-2</v>
      </c>
      <c r="C6" s="341">
        <v>-3</v>
      </c>
      <c r="D6" s="342" t="s">
        <v>203</v>
      </c>
      <c r="E6" s="341">
        <v>-7</v>
      </c>
      <c r="F6" s="341">
        <f>E6-1</f>
        <v>-8</v>
      </c>
      <c r="G6" s="341">
        <f t="shared" ref="G6:K6" si="0">F6-1</f>
        <v>-9</v>
      </c>
      <c r="H6" s="341">
        <f t="shared" si="0"/>
        <v>-10</v>
      </c>
      <c r="I6" s="341">
        <f t="shared" si="0"/>
        <v>-11</v>
      </c>
      <c r="J6" s="341">
        <f t="shared" si="0"/>
        <v>-12</v>
      </c>
      <c r="K6" s="341">
        <f t="shared" si="0"/>
        <v>-13</v>
      </c>
      <c r="L6" s="341">
        <f t="shared" ref="L6:M6" si="1">G6-1</f>
        <v>-10</v>
      </c>
      <c r="M6" s="341">
        <f t="shared" si="1"/>
        <v>-11</v>
      </c>
    </row>
    <row r="7" spans="1:37" s="235" customFormat="1" ht="20.100000000000001" customHeight="1">
      <c r="A7" s="190" t="s">
        <v>21</v>
      </c>
      <c r="B7" s="190" t="s">
        <v>197</v>
      </c>
      <c r="C7" s="191"/>
      <c r="D7" s="343">
        <f>SUM(D8+D20+D58)</f>
        <v>31007.320390000004</v>
      </c>
      <c r="E7" s="343">
        <f>SUM(E8+E20+E58)</f>
        <v>752.80093000000011</v>
      </c>
      <c r="F7" s="343">
        <f t="shared" ref="F7:M7" si="2">SUM(F8+F20+F58)</f>
        <v>4323.18948</v>
      </c>
      <c r="G7" s="343">
        <f t="shared" si="2"/>
        <v>2933.3598000000002</v>
      </c>
      <c r="H7" s="343">
        <f t="shared" si="2"/>
        <v>5202.4544600000008</v>
      </c>
      <c r="I7" s="343">
        <f t="shared" si="2"/>
        <v>4605.3372200000013</v>
      </c>
      <c r="J7" s="343">
        <f t="shared" si="2"/>
        <v>4110.4689699999999</v>
      </c>
      <c r="K7" s="343">
        <f t="shared" si="2"/>
        <v>3548.8332700000001</v>
      </c>
      <c r="L7" s="343">
        <f t="shared" si="2"/>
        <v>3148.8132100000007</v>
      </c>
      <c r="M7" s="343">
        <f t="shared" si="2"/>
        <v>2382.0630500000002</v>
      </c>
    </row>
    <row r="8" spans="1:37" s="236" customFormat="1" ht="20.100000000000001" customHeight="1">
      <c r="A8" s="344">
        <v>1</v>
      </c>
      <c r="B8" s="345" t="s">
        <v>23</v>
      </c>
      <c r="C8" s="328" t="s">
        <v>24</v>
      </c>
      <c r="D8" s="292">
        <f>SUM(D9,D11,D12,D13,D14,D15,D17,D18,D19)</f>
        <v>26367.343140000004</v>
      </c>
      <c r="E8" s="292">
        <f>SUM(E9,E11,E12,E13,E14,E15,E17,E18,E19)</f>
        <v>466.46387000000004</v>
      </c>
      <c r="F8" s="292">
        <f t="shared" ref="F8:M8" si="3">SUM(F9,F11,F12,F13,F14,F15,F17,F18,F19)</f>
        <v>3703.4562700000001</v>
      </c>
      <c r="G8" s="292">
        <f t="shared" si="3"/>
        <v>2358.4016099999999</v>
      </c>
      <c r="H8" s="292">
        <f t="shared" si="3"/>
        <v>4561.8047700000006</v>
      </c>
      <c r="I8" s="292">
        <f t="shared" si="3"/>
        <v>3837.9552000000008</v>
      </c>
      <c r="J8" s="292">
        <f t="shared" si="3"/>
        <v>3551.9056800000003</v>
      </c>
      <c r="K8" s="292">
        <f t="shared" si="3"/>
        <v>3071.48722</v>
      </c>
      <c r="L8" s="292">
        <f t="shared" si="3"/>
        <v>2748.3284800000006</v>
      </c>
      <c r="M8" s="292">
        <f t="shared" si="3"/>
        <v>2067.5400400000003</v>
      </c>
    </row>
    <row r="9" spans="1:37" ht="20.100000000000001" customHeight="1">
      <c r="A9" s="346" t="s">
        <v>25</v>
      </c>
      <c r="B9" s="231" t="s">
        <v>26</v>
      </c>
      <c r="C9" s="230" t="s">
        <v>27</v>
      </c>
      <c r="D9" s="290">
        <v>23780.494430000002</v>
      </c>
      <c r="E9" s="290">
        <v>341.10984999999999</v>
      </c>
      <c r="F9" s="290">
        <v>3317.1405799999998</v>
      </c>
      <c r="G9" s="290">
        <v>2172.01037</v>
      </c>
      <c r="H9" s="290">
        <v>3897.0893400000004</v>
      </c>
      <c r="I9" s="290">
        <v>3474.8858100000002</v>
      </c>
      <c r="J9" s="290">
        <v>3167.4901400000003</v>
      </c>
      <c r="K9" s="290">
        <v>2938.86231</v>
      </c>
      <c r="L9" s="290">
        <v>2592.6778100000001</v>
      </c>
      <c r="M9" s="290">
        <v>1879.2282200000002</v>
      </c>
      <c r="AK9" s="237"/>
    </row>
    <row r="10" spans="1:37" s="238" customFormat="1" ht="20.100000000000001" customHeight="1">
      <c r="A10" s="347"/>
      <c r="B10" s="244" t="s">
        <v>28</v>
      </c>
      <c r="C10" s="243" t="s">
        <v>29</v>
      </c>
      <c r="D10" s="291">
        <v>23780.594430000001</v>
      </c>
      <c r="E10" s="291">
        <v>341.10984999999999</v>
      </c>
      <c r="F10" s="291">
        <v>3317.1405799999998</v>
      </c>
      <c r="G10" s="291">
        <v>2172.01037</v>
      </c>
      <c r="H10" s="291">
        <v>3897.0893400000004</v>
      </c>
      <c r="I10" s="291">
        <v>3474.8858100000002</v>
      </c>
      <c r="J10" s="291">
        <v>3167.5901400000002</v>
      </c>
      <c r="K10" s="291">
        <v>2938.86231</v>
      </c>
      <c r="L10" s="291">
        <v>2592.6778100000001</v>
      </c>
      <c r="M10" s="291">
        <v>1879.2282200000002</v>
      </c>
    </row>
    <row r="11" spans="1:37" s="238" customFormat="1" ht="20.100000000000001" customHeight="1">
      <c r="A11" s="346" t="s">
        <v>31</v>
      </c>
      <c r="B11" s="231" t="s">
        <v>32</v>
      </c>
      <c r="C11" s="230" t="s">
        <v>33</v>
      </c>
      <c r="D11" s="290">
        <v>54.940199999999997</v>
      </c>
      <c r="E11" s="290">
        <v>0.2113799999999999</v>
      </c>
      <c r="F11" s="290">
        <v>2.3518500000000002</v>
      </c>
      <c r="G11" s="290">
        <v>0</v>
      </c>
      <c r="H11" s="290">
        <v>10.04467</v>
      </c>
      <c r="I11" s="290">
        <v>7.7324799999999998</v>
      </c>
      <c r="J11" s="290">
        <v>0.27605000000000002</v>
      </c>
      <c r="K11" s="290">
        <v>9.7935400000000001</v>
      </c>
      <c r="L11" s="290">
        <v>6.51816</v>
      </c>
      <c r="M11" s="290">
        <v>18.012070000000001</v>
      </c>
    </row>
    <row r="12" spans="1:37" ht="20.100000000000001" customHeight="1">
      <c r="A12" s="346" t="s">
        <v>34</v>
      </c>
      <c r="B12" s="231" t="s">
        <v>35</v>
      </c>
      <c r="C12" s="230" t="s">
        <v>36</v>
      </c>
      <c r="D12" s="290">
        <v>576.99432000000002</v>
      </c>
      <c r="E12" s="290">
        <v>93.058310000000006</v>
      </c>
      <c r="F12" s="290">
        <v>64.896100000000004</v>
      </c>
      <c r="G12" s="290">
        <v>49.891149999999996</v>
      </c>
      <c r="H12" s="290">
        <v>106.64743</v>
      </c>
      <c r="I12" s="290">
        <v>30.521379999999997</v>
      </c>
      <c r="J12" s="290">
        <v>72.127610000000004</v>
      </c>
      <c r="K12" s="290">
        <v>43.967919999999999</v>
      </c>
      <c r="L12" s="290">
        <v>57.794399999999996</v>
      </c>
      <c r="M12" s="290">
        <v>58.090020000000003</v>
      </c>
    </row>
    <row r="13" spans="1:37" ht="20.100000000000001" customHeight="1">
      <c r="A13" s="346" t="s">
        <v>37</v>
      </c>
      <c r="B13" s="231" t="s">
        <v>38</v>
      </c>
      <c r="C13" s="230" t="s">
        <v>39</v>
      </c>
      <c r="D13" s="290">
        <v>47.391199999999998</v>
      </c>
      <c r="E13" s="290">
        <v>0</v>
      </c>
      <c r="F13" s="290">
        <v>0</v>
      </c>
      <c r="G13" s="290">
        <v>0</v>
      </c>
      <c r="H13" s="290">
        <v>0</v>
      </c>
      <c r="I13" s="290">
        <v>47.391199999999998</v>
      </c>
      <c r="J13" s="290">
        <v>0</v>
      </c>
      <c r="K13" s="290">
        <v>0</v>
      </c>
      <c r="L13" s="290">
        <v>0</v>
      </c>
      <c r="M13" s="290">
        <v>0</v>
      </c>
    </row>
    <row r="14" spans="1:37" ht="20.100000000000001" customHeight="1">
      <c r="A14" s="346" t="s">
        <v>40</v>
      </c>
      <c r="B14" s="231" t="s">
        <v>41</v>
      </c>
      <c r="C14" s="230" t="s">
        <v>42</v>
      </c>
      <c r="D14" s="290">
        <v>0</v>
      </c>
      <c r="E14" s="290">
        <v>0</v>
      </c>
      <c r="F14" s="290">
        <v>0</v>
      </c>
      <c r="G14" s="290">
        <v>0</v>
      </c>
      <c r="H14" s="290">
        <v>0</v>
      </c>
      <c r="I14" s="290">
        <v>0</v>
      </c>
      <c r="J14" s="290">
        <v>0</v>
      </c>
      <c r="K14" s="290">
        <v>0</v>
      </c>
      <c r="L14" s="290">
        <v>0</v>
      </c>
      <c r="M14" s="290">
        <v>0</v>
      </c>
    </row>
    <row r="15" spans="1:37" ht="20.100000000000001" customHeight="1">
      <c r="A15" s="346" t="s">
        <v>43</v>
      </c>
      <c r="B15" s="231" t="s">
        <v>44</v>
      </c>
      <c r="C15" s="230" t="s">
        <v>45</v>
      </c>
      <c r="D15" s="290">
        <v>0</v>
      </c>
      <c r="E15" s="290">
        <v>0</v>
      </c>
      <c r="F15" s="290">
        <v>0</v>
      </c>
      <c r="G15" s="290">
        <v>0</v>
      </c>
      <c r="H15" s="290">
        <v>0</v>
      </c>
      <c r="I15" s="290">
        <v>0</v>
      </c>
      <c r="J15" s="290">
        <v>0</v>
      </c>
      <c r="K15" s="290">
        <v>0</v>
      </c>
      <c r="L15" s="290">
        <v>0</v>
      </c>
      <c r="M15" s="290">
        <v>0</v>
      </c>
    </row>
    <row r="16" spans="1:37" ht="31.5">
      <c r="A16" s="346"/>
      <c r="B16" s="244" t="s">
        <v>260</v>
      </c>
      <c r="C16" s="230"/>
      <c r="D16" s="290">
        <v>0</v>
      </c>
      <c r="E16" s="290">
        <v>0</v>
      </c>
      <c r="F16" s="290">
        <v>0</v>
      </c>
      <c r="G16" s="290">
        <v>0</v>
      </c>
      <c r="H16" s="290">
        <v>0</v>
      </c>
      <c r="I16" s="290">
        <v>0</v>
      </c>
      <c r="J16" s="290">
        <v>0</v>
      </c>
      <c r="K16" s="290">
        <v>0</v>
      </c>
      <c r="L16" s="290">
        <v>0</v>
      </c>
      <c r="M16" s="290">
        <v>0</v>
      </c>
    </row>
    <row r="17" spans="1:37" ht="20.100000000000001" customHeight="1">
      <c r="A17" s="346" t="s">
        <v>46</v>
      </c>
      <c r="B17" s="231" t="s">
        <v>47</v>
      </c>
      <c r="C17" s="230" t="s">
        <v>48</v>
      </c>
      <c r="D17" s="290">
        <v>1905.3791600000002</v>
      </c>
      <c r="E17" s="290">
        <v>32.046910000000004</v>
      </c>
      <c r="F17" s="290">
        <v>318.30311000000006</v>
      </c>
      <c r="G17" s="290">
        <v>136.30009000000001</v>
      </c>
      <c r="H17" s="290">
        <v>548.02332999999999</v>
      </c>
      <c r="I17" s="290">
        <v>277.02433000000002</v>
      </c>
      <c r="J17" s="290">
        <v>312.01188000000002</v>
      </c>
      <c r="K17" s="290">
        <v>78.121669999999995</v>
      </c>
      <c r="L17" s="290">
        <v>91.33811</v>
      </c>
      <c r="M17" s="290">
        <v>112.20973000000001</v>
      </c>
    </row>
    <row r="18" spans="1:37" ht="20.100000000000001" customHeight="1">
      <c r="A18" s="346" t="s">
        <v>49</v>
      </c>
      <c r="B18" s="231" t="s">
        <v>50</v>
      </c>
      <c r="C18" s="230" t="s">
        <v>51</v>
      </c>
      <c r="D18" s="290">
        <v>0</v>
      </c>
      <c r="E18" s="290">
        <v>0</v>
      </c>
      <c r="F18" s="290">
        <v>0</v>
      </c>
      <c r="G18" s="290">
        <v>0</v>
      </c>
      <c r="H18" s="290">
        <v>0</v>
      </c>
      <c r="I18" s="290">
        <v>0</v>
      </c>
      <c r="J18" s="290">
        <v>0</v>
      </c>
      <c r="K18" s="290">
        <v>0</v>
      </c>
      <c r="L18" s="290">
        <v>0</v>
      </c>
      <c r="M18" s="290">
        <v>0</v>
      </c>
    </row>
    <row r="19" spans="1:37" ht="20.100000000000001" customHeight="1">
      <c r="A19" s="346" t="s">
        <v>52</v>
      </c>
      <c r="B19" s="231" t="s">
        <v>53</v>
      </c>
      <c r="C19" s="230" t="s">
        <v>54</v>
      </c>
      <c r="D19" s="290">
        <v>2.1438300000000003</v>
      </c>
      <c r="E19" s="290">
        <v>3.7420000000000002E-2</v>
      </c>
      <c r="F19" s="290">
        <v>0.76463000000000003</v>
      </c>
      <c r="G19" s="290">
        <v>0.2</v>
      </c>
      <c r="H19" s="290">
        <v>0</v>
      </c>
      <c r="I19" s="290">
        <v>0.4</v>
      </c>
      <c r="J19" s="290">
        <v>0</v>
      </c>
      <c r="K19" s="290">
        <v>0.74177999999999999</v>
      </c>
      <c r="L19" s="290">
        <v>0</v>
      </c>
      <c r="M19" s="290">
        <v>0</v>
      </c>
    </row>
    <row r="20" spans="1:37" s="233" customFormat="1" ht="20.100000000000001" customHeight="1">
      <c r="A20" s="344">
        <v>2</v>
      </c>
      <c r="B20" s="248" t="s">
        <v>55</v>
      </c>
      <c r="C20" s="328" t="s">
        <v>56</v>
      </c>
      <c r="D20" s="292">
        <f>SUM(D21:D29)+SUM(D46:D57)</f>
        <v>4639.9772499999999</v>
      </c>
      <c r="E20" s="292">
        <f>SUM(E21:E29)+SUM(E46:E57)</f>
        <v>286.33706000000006</v>
      </c>
      <c r="F20" s="292">
        <f t="shared" ref="F20:K20" si="4">SUM(F21:F29)+SUM(F46:F57)</f>
        <v>619.73320999999987</v>
      </c>
      <c r="G20" s="292">
        <f t="shared" si="4"/>
        <v>574.95819000000006</v>
      </c>
      <c r="H20" s="292">
        <f t="shared" si="4"/>
        <v>640.64968999999996</v>
      </c>
      <c r="I20" s="292">
        <f t="shared" si="4"/>
        <v>767.38202000000001</v>
      </c>
      <c r="J20" s="292">
        <f t="shared" si="4"/>
        <v>558.56329000000005</v>
      </c>
      <c r="K20" s="292">
        <f t="shared" si="4"/>
        <v>477.34604999999988</v>
      </c>
      <c r="L20" s="292">
        <f t="shared" ref="L20:M20" si="5">SUM(L21:L29)+SUM(L46:L57)</f>
        <v>400.48472999999996</v>
      </c>
      <c r="M20" s="292">
        <f t="shared" si="5"/>
        <v>314.52301</v>
      </c>
      <c r="AK20" s="237"/>
    </row>
    <row r="21" spans="1:37" ht="20.100000000000001" customHeight="1">
      <c r="A21" s="346" t="s">
        <v>57</v>
      </c>
      <c r="B21" s="231" t="s">
        <v>58</v>
      </c>
      <c r="C21" s="230" t="s">
        <v>59</v>
      </c>
      <c r="D21" s="290">
        <v>208.47059000000002</v>
      </c>
      <c r="E21" s="290">
        <v>1.2601599999999999</v>
      </c>
      <c r="F21" s="290">
        <v>4.4642299999999997</v>
      </c>
      <c r="G21" s="290">
        <v>15.026199999999999</v>
      </c>
      <c r="H21" s="290">
        <v>4.4190800000000001</v>
      </c>
      <c r="I21" s="290">
        <v>34.282920000000004</v>
      </c>
      <c r="J21" s="290">
        <v>39.401420000000002</v>
      </c>
      <c r="K21" s="290">
        <v>0</v>
      </c>
      <c r="L21" s="290">
        <v>2.50589</v>
      </c>
      <c r="M21" s="290">
        <v>107.11069000000001</v>
      </c>
      <c r="AK21" s="237"/>
    </row>
    <row r="22" spans="1:37" ht="20.100000000000001" customHeight="1">
      <c r="A22" s="346" t="s">
        <v>60</v>
      </c>
      <c r="B22" s="231" t="s">
        <v>61</v>
      </c>
      <c r="C22" s="230" t="s">
        <v>62</v>
      </c>
      <c r="D22" s="290">
        <v>2.5685399999999996</v>
      </c>
      <c r="E22" s="290">
        <v>2.4685199999999998</v>
      </c>
      <c r="F22" s="290">
        <v>0</v>
      </c>
      <c r="G22" s="290">
        <v>0</v>
      </c>
      <c r="H22" s="290">
        <v>0</v>
      </c>
      <c r="I22" s="290">
        <v>0.10002</v>
      </c>
      <c r="J22" s="290">
        <v>0</v>
      </c>
      <c r="K22" s="290">
        <v>0</v>
      </c>
      <c r="L22" s="290">
        <v>0</v>
      </c>
      <c r="M22" s="290">
        <v>0</v>
      </c>
    </row>
    <row r="23" spans="1:37" ht="20.100000000000001" customHeight="1">
      <c r="A23" s="346" t="s">
        <v>63</v>
      </c>
      <c r="B23" s="231" t="s">
        <v>64</v>
      </c>
      <c r="C23" s="230" t="s">
        <v>65</v>
      </c>
      <c r="D23" s="290">
        <v>0</v>
      </c>
      <c r="E23" s="290">
        <v>0</v>
      </c>
      <c r="F23" s="290">
        <v>0</v>
      </c>
      <c r="G23" s="290">
        <v>0</v>
      </c>
      <c r="H23" s="290">
        <v>0</v>
      </c>
      <c r="I23" s="290">
        <v>0</v>
      </c>
      <c r="J23" s="290">
        <v>0</v>
      </c>
      <c r="K23" s="290">
        <v>0</v>
      </c>
      <c r="L23" s="290">
        <v>0</v>
      </c>
      <c r="M23" s="290">
        <v>0</v>
      </c>
    </row>
    <row r="24" spans="1:37" ht="20.100000000000001" customHeight="1">
      <c r="A24" s="346" t="s">
        <v>66</v>
      </c>
      <c r="B24" s="231" t="s">
        <v>68</v>
      </c>
      <c r="C24" s="230" t="s">
        <v>69</v>
      </c>
      <c r="D24" s="290">
        <v>20.872859999999999</v>
      </c>
      <c r="E24" s="290">
        <v>0</v>
      </c>
      <c r="F24" s="290">
        <v>0</v>
      </c>
      <c r="G24" s="290">
        <v>0</v>
      </c>
      <c r="H24" s="290">
        <v>5.9999799999999999</v>
      </c>
      <c r="I24" s="290">
        <v>14.87288</v>
      </c>
      <c r="J24" s="290">
        <v>0</v>
      </c>
      <c r="K24" s="290">
        <v>0</v>
      </c>
      <c r="L24" s="290">
        <v>0</v>
      </c>
      <c r="M24" s="290">
        <v>0</v>
      </c>
    </row>
    <row r="25" spans="1:37" ht="20.100000000000001" customHeight="1">
      <c r="A25" s="346" t="s">
        <v>67</v>
      </c>
      <c r="B25" s="231" t="s">
        <v>71</v>
      </c>
      <c r="C25" s="230" t="s">
        <v>72</v>
      </c>
      <c r="D25" s="290">
        <v>44.993020000000008</v>
      </c>
      <c r="E25" s="290">
        <v>4.0258900000000004</v>
      </c>
      <c r="F25" s="290">
        <v>0.1313</v>
      </c>
      <c r="G25" s="290">
        <v>0.19789000000000001</v>
      </c>
      <c r="H25" s="290">
        <v>23.15128</v>
      </c>
      <c r="I25" s="290">
        <v>5.081529999999999</v>
      </c>
      <c r="J25" s="290">
        <v>8.9129100000000001</v>
      </c>
      <c r="K25" s="290">
        <v>0.17655999999999999</v>
      </c>
      <c r="L25" s="290">
        <v>0.64273999999999998</v>
      </c>
      <c r="M25" s="290">
        <v>2.67292</v>
      </c>
    </row>
    <row r="26" spans="1:37" ht="20.100000000000001" customHeight="1">
      <c r="A26" s="346" t="s">
        <v>70</v>
      </c>
      <c r="B26" s="231" t="s">
        <v>74</v>
      </c>
      <c r="C26" s="230" t="s">
        <v>75</v>
      </c>
      <c r="D26" s="290">
        <v>106.69540000000001</v>
      </c>
      <c r="E26" s="290">
        <v>1.65602</v>
      </c>
      <c r="F26" s="290">
        <v>2.831</v>
      </c>
      <c r="G26" s="290">
        <v>3.0316999999999998</v>
      </c>
      <c r="H26" s="290">
        <v>14.242069999999998</v>
      </c>
      <c r="I26" s="290">
        <v>37.256360000000001</v>
      </c>
      <c r="J26" s="290">
        <v>4.7349799999999993</v>
      </c>
      <c r="K26" s="290">
        <v>0</v>
      </c>
      <c r="L26" s="290">
        <v>38.851010000000002</v>
      </c>
      <c r="M26" s="290">
        <v>4.0922599999999996</v>
      </c>
    </row>
    <row r="27" spans="1:37" ht="15.75">
      <c r="A27" s="346" t="s">
        <v>73</v>
      </c>
      <c r="B27" s="231" t="s">
        <v>77</v>
      </c>
      <c r="C27" s="230" t="s">
        <v>78</v>
      </c>
      <c r="D27" s="290">
        <v>0</v>
      </c>
      <c r="E27" s="290">
        <v>0</v>
      </c>
      <c r="F27" s="290">
        <v>0</v>
      </c>
      <c r="G27" s="290">
        <v>0</v>
      </c>
      <c r="H27" s="290">
        <v>0</v>
      </c>
      <c r="I27" s="290">
        <v>0</v>
      </c>
      <c r="J27" s="290">
        <v>0</v>
      </c>
      <c r="K27" s="290">
        <v>0</v>
      </c>
      <c r="L27" s="290">
        <v>0</v>
      </c>
      <c r="M27" s="290">
        <v>0</v>
      </c>
    </row>
    <row r="28" spans="1:37" ht="31.5">
      <c r="A28" s="346" t="s">
        <v>76</v>
      </c>
      <c r="B28" s="231" t="s">
        <v>122</v>
      </c>
      <c r="C28" s="230" t="s">
        <v>123</v>
      </c>
      <c r="D28" s="290">
        <v>4.5599999999999996</v>
      </c>
      <c r="E28" s="290">
        <v>0</v>
      </c>
      <c r="F28" s="290">
        <v>0</v>
      </c>
      <c r="G28" s="290">
        <v>0</v>
      </c>
      <c r="H28" s="290">
        <v>0</v>
      </c>
      <c r="I28" s="290">
        <v>0</v>
      </c>
      <c r="J28" s="290">
        <v>0</v>
      </c>
      <c r="K28" s="290">
        <v>4.5599999999999996</v>
      </c>
      <c r="L28" s="290">
        <v>0</v>
      </c>
      <c r="M28" s="290">
        <v>0</v>
      </c>
    </row>
    <row r="29" spans="1:37" s="238" customFormat="1" ht="31.5">
      <c r="A29" s="346" t="s">
        <v>79</v>
      </c>
      <c r="B29" s="231" t="s">
        <v>80</v>
      </c>
      <c r="C29" s="230" t="s">
        <v>81</v>
      </c>
      <c r="D29" s="289">
        <f>SUM(D30:D45)</f>
        <v>2368.4473100000005</v>
      </c>
      <c r="E29" s="289">
        <f t="shared" ref="E29:M29" si="6">SUM(E30:E45)</f>
        <v>150.84185000000005</v>
      </c>
      <c r="F29" s="289">
        <f t="shared" si="6"/>
        <v>282.31211999999994</v>
      </c>
      <c r="G29" s="289">
        <f t="shared" si="6"/>
        <v>151.75642000000005</v>
      </c>
      <c r="H29" s="289">
        <f t="shared" si="6"/>
        <v>416.74849</v>
      </c>
      <c r="I29" s="289">
        <f t="shared" si="6"/>
        <v>339.21811000000002</v>
      </c>
      <c r="J29" s="289">
        <f t="shared" si="6"/>
        <v>352.81522000000007</v>
      </c>
      <c r="K29" s="289">
        <f t="shared" si="6"/>
        <v>285.68867999999992</v>
      </c>
      <c r="L29" s="289">
        <f t="shared" si="6"/>
        <v>239.92270999999994</v>
      </c>
      <c r="M29" s="289">
        <f t="shared" si="6"/>
        <v>149.14371000000003</v>
      </c>
    </row>
    <row r="30" spans="1:37" s="238" customFormat="1" ht="20.100000000000001" customHeight="1">
      <c r="A30" s="347" t="s">
        <v>202</v>
      </c>
      <c r="B30" s="334" t="s">
        <v>262</v>
      </c>
      <c r="C30" s="335" t="s">
        <v>88</v>
      </c>
      <c r="D30" s="291">
        <v>844.54336000000001</v>
      </c>
      <c r="E30" s="291">
        <v>84.300449999999998</v>
      </c>
      <c r="F30" s="291">
        <v>135.00628</v>
      </c>
      <c r="G30" s="291">
        <v>80.359439999999992</v>
      </c>
      <c r="H30" s="291">
        <v>94.858559999999997</v>
      </c>
      <c r="I30" s="291">
        <v>194.85607999999999</v>
      </c>
      <c r="J30" s="291">
        <v>104.60104</v>
      </c>
      <c r="K30" s="291">
        <v>56.825159999999997</v>
      </c>
      <c r="L30" s="291">
        <v>47.342400000000005</v>
      </c>
      <c r="M30" s="291">
        <v>46.393950000000004</v>
      </c>
    </row>
    <row r="31" spans="1:37" s="238" customFormat="1" ht="20.100000000000001" customHeight="1">
      <c r="A31" s="347" t="s">
        <v>202</v>
      </c>
      <c r="B31" s="334" t="s">
        <v>263</v>
      </c>
      <c r="C31" s="335" t="s">
        <v>89</v>
      </c>
      <c r="D31" s="291">
        <v>1399.1282100000001</v>
      </c>
      <c r="E31" s="291">
        <v>49.364109999999997</v>
      </c>
      <c r="F31" s="291">
        <v>138.54477</v>
      </c>
      <c r="G31" s="291">
        <v>60.728340000000003</v>
      </c>
      <c r="H31" s="291">
        <v>302.48714999999999</v>
      </c>
      <c r="I31" s="291">
        <v>122.7389</v>
      </c>
      <c r="J31" s="291">
        <v>231.66505000000001</v>
      </c>
      <c r="K31" s="291">
        <v>220.61842999999999</v>
      </c>
      <c r="L31" s="291">
        <v>180.55620999999999</v>
      </c>
      <c r="M31" s="291">
        <v>92.425250000000005</v>
      </c>
    </row>
    <row r="32" spans="1:37" s="238" customFormat="1" ht="20.100000000000001" customHeight="1">
      <c r="A32" s="347" t="s">
        <v>202</v>
      </c>
      <c r="B32" s="334" t="s">
        <v>264</v>
      </c>
      <c r="C32" s="335" t="s">
        <v>82</v>
      </c>
      <c r="D32" s="291">
        <v>4.3675500000000005</v>
      </c>
      <c r="E32" s="291">
        <v>1.6545700000000001</v>
      </c>
      <c r="F32" s="291">
        <v>0.11</v>
      </c>
      <c r="G32" s="291">
        <v>0</v>
      </c>
      <c r="H32" s="291">
        <v>0.48446</v>
      </c>
      <c r="I32" s="291">
        <v>1.45496</v>
      </c>
      <c r="J32" s="291">
        <v>0</v>
      </c>
      <c r="K32" s="291">
        <v>0</v>
      </c>
      <c r="L32" s="291">
        <v>0.66356000000000004</v>
      </c>
      <c r="M32" s="291">
        <v>0</v>
      </c>
    </row>
    <row r="33" spans="1:13" s="238" customFormat="1" ht="20.100000000000001" customHeight="1">
      <c r="A33" s="347" t="s">
        <v>202</v>
      </c>
      <c r="B33" s="334" t="s">
        <v>265</v>
      </c>
      <c r="C33" s="335" t="s">
        <v>83</v>
      </c>
      <c r="D33" s="291">
        <v>5.9372400000000001</v>
      </c>
      <c r="E33" s="291">
        <v>3.7813599999999998</v>
      </c>
      <c r="F33" s="291">
        <v>7.4620000000000006E-2</v>
      </c>
      <c r="G33" s="291">
        <v>8.2479999999999998E-2</v>
      </c>
      <c r="H33" s="291">
        <v>0.53412000000000004</v>
      </c>
      <c r="I33" s="291">
        <v>0.44692999999999999</v>
      </c>
      <c r="J33" s="291">
        <v>0.50582000000000005</v>
      </c>
      <c r="K33" s="291">
        <v>0.11582000000000001</v>
      </c>
      <c r="L33" s="291">
        <v>0.21021000000000001</v>
      </c>
      <c r="M33" s="291">
        <v>0.18587999999999999</v>
      </c>
    </row>
    <row r="34" spans="1:13" s="238" customFormat="1" ht="20.100000000000001" customHeight="1">
      <c r="A34" s="347" t="s">
        <v>202</v>
      </c>
      <c r="B34" s="334" t="s">
        <v>266</v>
      </c>
      <c r="C34" s="335" t="s">
        <v>84</v>
      </c>
      <c r="D34" s="291">
        <v>54.132939999999998</v>
      </c>
      <c r="E34" s="291">
        <v>6.2624599999999999</v>
      </c>
      <c r="F34" s="291">
        <v>2.4278200000000001</v>
      </c>
      <c r="G34" s="291">
        <v>4.6326299999999998</v>
      </c>
      <c r="H34" s="291">
        <v>10.175140000000001</v>
      </c>
      <c r="I34" s="291">
        <v>6.28993</v>
      </c>
      <c r="J34" s="291">
        <v>8.0382300000000004</v>
      </c>
      <c r="K34" s="291">
        <v>6.9050500000000001</v>
      </c>
      <c r="L34" s="291">
        <v>5.5673599999999999</v>
      </c>
      <c r="M34" s="291">
        <v>3.83432</v>
      </c>
    </row>
    <row r="35" spans="1:13" s="238" customFormat="1" ht="20.100000000000001" customHeight="1">
      <c r="A35" s="347" t="s">
        <v>202</v>
      </c>
      <c r="B35" s="334" t="s">
        <v>267</v>
      </c>
      <c r="C35" s="335" t="s">
        <v>85</v>
      </c>
      <c r="D35" s="291">
        <v>7.2543700000000007</v>
      </c>
      <c r="E35" s="291">
        <v>2.8791000000000002</v>
      </c>
      <c r="F35" s="291">
        <v>1.5573999999999999</v>
      </c>
      <c r="G35" s="291">
        <v>0</v>
      </c>
      <c r="H35" s="291">
        <v>0.85072999999999999</v>
      </c>
      <c r="I35" s="291">
        <v>1.4003099999999999</v>
      </c>
      <c r="J35" s="291">
        <v>0</v>
      </c>
      <c r="K35" s="291">
        <v>0.56682999999999995</v>
      </c>
      <c r="L35" s="291">
        <v>0</v>
      </c>
      <c r="M35" s="291">
        <v>0</v>
      </c>
    </row>
    <row r="36" spans="1:13" s="238" customFormat="1" ht="20.100000000000001" customHeight="1">
      <c r="A36" s="347" t="s">
        <v>202</v>
      </c>
      <c r="B36" s="334" t="s">
        <v>268</v>
      </c>
      <c r="C36" s="335" t="s">
        <v>90</v>
      </c>
      <c r="D36" s="291">
        <v>1.3399999999999999</v>
      </c>
      <c r="E36" s="291">
        <v>0.11</v>
      </c>
      <c r="F36" s="291">
        <v>0</v>
      </c>
      <c r="G36" s="291">
        <v>0</v>
      </c>
      <c r="H36" s="291">
        <v>0.74</v>
      </c>
      <c r="I36" s="291">
        <v>0.28999999999999998</v>
      </c>
      <c r="J36" s="291">
        <v>0</v>
      </c>
      <c r="K36" s="291">
        <v>0</v>
      </c>
      <c r="L36" s="291">
        <v>0.2</v>
      </c>
      <c r="M36" s="291">
        <v>0</v>
      </c>
    </row>
    <row r="37" spans="1:13" s="238" customFormat="1" ht="20.100000000000001" customHeight="1">
      <c r="A37" s="347" t="s">
        <v>202</v>
      </c>
      <c r="B37" s="334" t="s">
        <v>269</v>
      </c>
      <c r="C37" s="335" t="s">
        <v>91</v>
      </c>
      <c r="D37" s="291">
        <v>0.90388000000000024</v>
      </c>
      <c r="E37" s="291">
        <v>0.16213</v>
      </c>
      <c r="F37" s="291">
        <v>0</v>
      </c>
      <c r="G37" s="291">
        <v>0.16816999999999999</v>
      </c>
      <c r="H37" s="291">
        <v>0.18357999999999999</v>
      </c>
      <c r="I37" s="291">
        <v>7.4490000000000001E-2</v>
      </c>
      <c r="J37" s="291">
        <v>7.4270000000000003E-2</v>
      </c>
      <c r="K37" s="291">
        <v>8.0199999999999994E-3</v>
      </c>
      <c r="L37" s="291">
        <v>0.20332</v>
      </c>
      <c r="M37" s="291">
        <v>2.9899999999999999E-2</v>
      </c>
    </row>
    <row r="38" spans="1:13" s="238" customFormat="1" ht="20.100000000000001" customHeight="1">
      <c r="A38" s="347" t="s">
        <v>202</v>
      </c>
      <c r="B38" s="334" t="s">
        <v>261</v>
      </c>
      <c r="C38" s="335" t="s">
        <v>270</v>
      </c>
      <c r="D38" s="291">
        <v>0</v>
      </c>
      <c r="E38" s="291">
        <v>0</v>
      </c>
      <c r="F38" s="291">
        <v>0</v>
      </c>
      <c r="G38" s="291">
        <v>0</v>
      </c>
      <c r="H38" s="291">
        <v>0</v>
      </c>
      <c r="I38" s="291">
        <v>0</v>
      </c>
      <c r="J38" s="291">
        <v>0</v>
      </c>
      <c r="K38" s="291">
        <v>0</v>
      </c>
      <c r="L38" s="291">
        <v>0</v>
      </c>
      <c r="M38" s="291">
        <v>0</v>
      </c>
    </row>
    <row r="39" spans="1:13" s="238" customFormat="1" ht="20.100000000000001" customHeight="1">
      <c r="A39" s="347" t="s">
        <v>202</v>
      </c>
      <c r="B39" s="334" t="s">
        <v>93</v>
      </c>
      <c r="C39" s="335" t="s">
        <v>94</v>
      </c>
      <c r="D39" s="291">
        <v>12.162599999999999</v>
      </c>
      <c r="E39" s="291">
        <v>0.55000000000000004</v>
      </c>
      <c r="F39" s="291">
        <v>0</v>
      </c>
      <c r="G39" s="291">
        <v>0.34</v>
      </c>
      <c r="H39" s="291">
        <v>0</v>
      </c>
      <c r="I39" s="291">
        <v>0</v>
      </c>
      <c r="J39" s="291">
        <v>2.5</v>
      </c>
      <c r="K39" s="291">
        <v>0.21</v>
      </c>
      <c r="L39" s="291">
        <v>2.69</v>
      </c>
      <c r="M39" s="291">
        <v>5.8725999999999994</v>
      </c>
    </row>
    <row r="40" spans="1:13" ht="20.100000000000001" customHeight="1">
      <c r="A40" s="347" t="s">
        <v>202</v>
      </c>
      <c r="B40" s="334" t="s">
        <v>99</v>
      </c>
      <c r="C40" s="335" t="s">
        <v>100</v>
      </c>
      <c r="D40" s="291">
        <v>7.4726299999999997</v>
      </c>
      <c r="E40" s="291">
        <v>0</v>
      </c>
      <c r="F40" s="291">
        <v>0</v>
      </c>
      <c r="G40" s="291">
        <v>0.47371000000000002</v>
      </c>
      <c r="H40" s="291">
        <v>0</v>
      </c>
      <c r="I40" s="291">
        <v>5.0287899999999999</v>
      </c>
      <c r="J40" s="291">
        <v>1.9701299999999999</v>
      </c>
      <c r="K40" s="291">
        <v>0</v>
      </c>
      <c r="L40" s="291">
        <v>0</v>
      </c>
      <c r="M40" s="291">
        <v>0</v>
      </c>
    </row>
    <row r="41" spans="1:13" ht="20.100000000000001" customHeight="1">
      <c r="A41" s="347" t="s">
        <v>202</v>
      </c>
      <c r="B41" s="334" t="s">
        <v>117</v>
      </c>
      <c r="C41" s="335" t="s">
        <v>118</v>
      </c>
      <c r="D41" s="291">
        <v>3.87113</v>
      </c>
      <c r="E41" s="291">
        <v>0.7219199999999999</v>
      </c>
      <c r="F41" s="291">
        <v>0.69860999999999995</v>
      </c>
      <c r="G41" s="291">
        <v>8.8319999999999996E-2</v>
      </c>
      <c r="H41" s="291">
        <v>0.15573999999999999</v>
      </c>
      <c r="I41" s="291">
        <v>0.76309000000000005</v>
      </c>
      <c r="J41" s="291">
        <v>0.43208999999999997</v>
      </c>
      <c r="K41" s="291">
        <v>0</v>
      </c>
      <c r="L41" s="291">
        <v>1.0113600000000003</v>
      </c>
      <c r="M41" s="291">
        <v>0</v>
      </c>
    </row>
    <row r="42" spans="1:13" ht="20.100000000000001" customHeight="1">
      <c r="A42" s="347" t="s">
        <v>202</v>
      </c>
      <c r="B42" s="334" t="s">
        <v>120</v>
      </c>
      <c r="C42" s="335" t="s">
        <v>121</v>
      </c>
      <c r="D42" s="291">
        <v>20.150389999999998</v>
      </c>
      <c r="E42" s="291">
        <v>0.16255</v>
      </c>
      <c r="F42" s="291">
        <v>3.5472400000000004</v>
      </c>
      <c r="G42" s="291">
        <v>4.23177</v>
      </c>
      <c r="H42" s="291">
        <v>6.1670499999999997</v>
      </c>
      <c r="I42" s="291">
        <v>2.1174900000000001</v>
      </c>
      <c r="J42" s="291">
        <v>2.1625100000000002</v>
      </c>
      <c r="K42" s="291">
        <v>0.34686</v>
      </c>
      <c r="L42" s="291">
        <v>1.41492</v>
      </c>
      <c r="M42" s="291">
        <v>0</v>
      </c>
    </row>
    <row r="43" spans="1:13" ht="20.100000000000001" customHeight="1">
      <c r="A43" s="347" t="s">
        <v>202</v>
      </c>
      <c r="B43" s="334" t="s">
        <v>271</v>
      </c>
      <c r="C43" s="335" t="s">
        <v>86</v>
      </c>
      <c r="D43" s="291">
        <v>0</v>
      </c>
      <c r="E43" s="291">
        <v>0</v>
      </c>
      <c r="F43" s="291">
        <v>0</v>
      </c>
      <c r="G43" s="291">
        <v>0</v>
      </c>
      <c r="H43" s="291">
        <v>0</v>
      </c>
      <c r="I43" s="291">
        <v>0</v>
      </c>
      <c r="J43" s="291">
        <v>0</v>
      </c>
      <c r="K43" s="291">
        <v>0</v>
      </c>
      <c r="L43" s="291">
        <v>0</v>
      </c>
      <c r="M43" s="291">
        <v>0</v>
      </c>
    </row>
    <row r="44" spans="1:13" ht="20.100000000000001" customHeight="1">
      <c r="A44" s="347" t="s">
        <v>202</v>
      </c>
      <c r="B44" s="334" t="s">
        <v>272</v>
      </c>
      <c r="C44" s="335" t="s">
        <v>87</v>
      </c>
      <c r="D44" s="291">
        <v>0</v>
      </c>
      <c r="E44" s="291">
        <v>0</v>
      </c>
      <c r="F44" s="291">
        <v>0</v>
      </c>
      <c r="G44" s="291">
        <v>0</v>
      </c>
      <c r="H44" s="291">
        <v>0</v>
      </c>
      <c r="I44" s="291">
        <v>0</v>
      </c>
      <c r="J44" s="291">
        <v>0</v>
      </c>
      <c r="K44" s="291">
        <v>0</v>
      </c>
      <c r="L44" s="291">
        <v>0</v>
      </c>
      <c r="M44" s="291">
        <v>0</v>
      </c>
    </row>
    <row r="45" spans="1:13" ht="20.100000000000001" customHeight="1">
      <c r="A45" s="347" t="s">
        <v>202</v>
      </c>
      <c r="B45" s="334" t="s">
        <v>273</v>
      </c>
      <c r="C45" s="335" t="s">
        <v>92</v>
      </c>
      <c r="D45" s="291">
        <v>7.1830100000000003</v>
      </c>
      <c r="E45" s="291">
        <v>0.89319999999999999</v>
      </c>
      <c r="F45" s="291">
        <v>0.34538000000000002</v>
      </c>
      <c r="G45" s="291">
        <v>0.65156000000000003</v>
      </c>
      <c r="H45" s="291">
        <v>0.11196</v>
      </c>
      <c r="I45" s="291">
        <v>3.7571400000000001</v>
      </c>
      <c r="J45" s="291">
        <v>0.86607999999999996</v>
      </c>
      <c r="K45" s="291">
        <v>9.2509999999999995E-2</v>
      </c>
      <c r="L45" s="291">
        <v>6.3369999999999996E-2</v>
      </c>
      <c r="M45" s="291">
        <v>0.40181</v>
      </c>
    </row>
    <row r="46" spans="1:13" ht="20.100000000000001" customHeight="1">
      <c r="A46" s="348" t="s">
        <v>160</v>
      </c>
      <c r="B46" s="231" t="s">
        <v>96</v>
      </c>
      <c r="C46" s="230" t="s">
        <v>94</v>
      </c>
      <c r="D46" s="290">
        <v>0</v>
      </c>
      <c r="E46" s="290">
        <v>0</v>
      </c>
      <c r="F46" s="290">
        <v>0</v>
      </c>
      <c r="G46" s="290">
        <v>0</v>
      </c>
      <c r="H46" s="290">
        <v>0</v>
      </c>
      <c r="I46" s="290">
        <v>0</v>
      </c>
      <c r="J46" s="290">
        <v>0</v>
      </c>
      <c r="K46" s="290">
        <v>0</v>
      </c>
      <c r="L46" s="290">
        <v>0</v>
      </c>
      <c r="M46" s="290">
        <v>0</v>
      </c>
    </row>
    <row r="47" spans="1:13" ht="20.100000000000001" customHeight="1">
      <c r="A47" s="348" t="s">
        <v>95</v>
      </c>
      <c r="B47" s="231" t="s">
        <v>125</v>
      </c>
      <c r="C47" s="230" t="s">
        <v>126</v>
      </c>
      <c r="D47" s="290">
        <v>0.66117999999999999</v>
      </c>
      <c r="E47" s="290">
        <v>8.4519999999999998E-2</v>
      </c>
      <c r="F47" s="290">
        <v>2.07E-2</v>
      </c>
      <c r="G47" s="290">
        <v>2.7089999999999999E-2</v>
      </c>
      <c r="H47" s="290">
        <v>0</v>
      </c>
      <c r="I47" s="290">
        <v>7.4130000000000001E-2</v>
      </c>
      <c r="J47" s="290">
        <v>0</v>
      </c>
      <c r="K47" s="290">
        <v>0</v>
      </c>
      <c r="L47" s="290">
        <v>0.36863000000000001</v>
      </c>
      <c r="M47" s="290">
        <v>8.6110000000000006E-2</v>
      </c>
    </row>
    <row r="48" spans="1:13" ht="20.100000000000001" customHeight="1">
      <c r="A48" s="348" t="s">
        <v>98</v>
      </c>
      <c r="B48" s="231" t="s">
        <v>128</v>
      </c>
      <c r="C48" s="230" t="s">
        <v>129</v>
      </c>
      <c r="D48" s="290">
        <v>0</v>
      </c>
      <c r="E48" s="290">
        <v>0</v>
      </c>
      <c r="F48" s="290">
        <v>0</v>
      </c>
      <c r="G48" s="290">
        <v>0</v>
      </c>
      <c r="H48" s="290">
        <v>0</v>
      </c>
      <c r="I48" s="290">
        <v>0</v>
      </c>
      <c r="J48" s="290">
        <v>0</v>
      </c>
      <c r="K48" s="290">
        <v>0</v>
      </c>
      <c r="L48" s="290">
        <v>0</v>
      </c>
      <c r="M48" s="290">
        <v>0</v>
      </c>
    </row>
    <row r="49" spans="1:13" ht="20.100000000000001" customHeight="1">
      <c r="A49" s="348" t="s">
        <v>101</v>
      </c>
      <c r="B49" s="231" t="s">
        <v>102</v>
      </c>
      <c r="C49" s="230" t="s">
        <v>103</v>
      </c>
      <c r="D49" s="290">
        <v>1191.9695100000001</v>
      </c>
      <c r="E49" s="290">
        <v>0</v>
      </c>
      <c r="F49" s="290">
        <v>187.49285999999998</v>
      </c>
      <c r="G49" s="290">
        <v>178.25029000000001</v>
      </c>
      <c r="H49" s="290">
        <v>142.37442000000001</v>
      </c>
      <c r="I49" s="290">
        <v>207.27605</v>
      </c>
      <c r="J49" s="290">
        <v>151.91762</v>
      </c>
      <c r="K49" s="290">
        <v>156.42697000000001</v>
      </c>
      <c r="L49" s="290">
        <v>117.42757</v>
      </c>
      <c r="M49" s="290">
        <v>50.803730000000002</v>
      </c>
    </row>
    <row r="50" spans="1:13" ht="20.100000000000001" customHeight="1">
      <c r="A50" s="348" t="s">
        <v>104</v>
      </c>
      <c r="B50" s="231" t="s">
        <v>105</v>
      </c>
      <c r="C50" s="230" t="s">
        <v>106</v>
      </c>
      <c r="D50" s="290">
        <v>116.91717</v>
      </c>
      <c r="E50" s="290">
        <v>116.91717</v>
      </c>
      <c r="F50" s="290">
        <v>0</v>
      </c>
      <c r="G50" s="290">
        <v>0</v>
      </c>
      <c r="H50" s="290">
        <v>0</v>
      </c>
      <c r="I50" s="290">
        <v>0</v>
      </c>
      <c r="J50" s="290">
        <v>0</v>
      </c>
      <c r="K50" s="290">
        <v>0</v>
      </c>
      <c r="L50" s="290">
        <v>0</v>
      </c>
      <c r="M50" s="290">
        <v>0</v>
      </c>
    </row>
    <row r="51" spans="1:13" ht="20.100000000000001" customHeight="1">
      <c r="A51" s="348" t="s">
        <v>107</v>
      </c>
      <c r="B51" s="231" t="s">
        <v>108</v>
      </c>
      <c r="C51" s="230" t="s">
        <v>109</v>
      </c>
      <c r="D51" s="290">
        <v>21.339959999999998</v>
      </c>
      <c r="E51" s="290">
        <v>8.2721400000000003</v>
      </c>
      <c r="F51" s="290">
        <v>0.64390000000000003</v>
      </c>
      <c r="G51" s="290">
        <v>2.2728899999999999</v>
      </c>
      <c r="H51" s="290">
        <v>2.0505100000000001</v>
      </c>
      <c r="I51" s="290">
        <v>5.1344000000000003</v>
      </c>
      <c r="J51" s="290">
        <v>0.78113999999999995</v>
      </c>
      <c r="K51" s="290">
        <v>0.80520999999999998</v>
      </c>
      <c r="L51" s="290">
        <v>0.76617999999999997</v>
      </c>
      <c r="M51" s="290">
        <v>0.61358999999999997</v>
      </c>
    </row>
    <row r="52" spans="1:13" ht="20.100000000000001" customHeight="1">
      <c r="A52" s="348" t="s">
        <v>110</v>
      </c>
      <c r="B52" s="231" t="s">
        <v>111</v>
      </c>
      <c r="C52" s="230" t="s">
        <v>112</v>
      </c>
      <c r="D52" s="290">
        <v>0.15539</v>
      </c>
      <c r="E52" s="290">
        <v>0.15539</v>
      </c>
      <c r="F52" s="290">
        <v>0</v>
      </c>
      <c r="G52" s="290">
        <v>0</v>
      </c>
      <c r="H52" s="290">
        <v>0</v>
      </c>
      <c r="I52" s="290">
        <v>0</v>
      </c>
      <c r="J52" s="290">
        <v>0</v>
      </c>
      <c r="K52" s="290">
        <v>0</v>
      </c>
      <c r="L52" s="290">
        <v>0</v>
      </c>
      <c r="M52" s="290">
        <v>0</v>
      </c>
    </row>
    <row r="53" spans="1:13" ht="20.100000000000001" customHeight="1">
      <c r="A53" s="348" t="s">
        <v>113</v>
      </c>
      <c r="B53" s="231" t="s">
        <v>114</v>
      </c>
      <c r="C53" s="230" t="s">
        <v>115</v>
      </c>
      <c r="D53" s="290">
        <v>0</v>
      </c>
      <c r="E53" s="290">
        <v>0</v>
      </c>
      <c r="F53" s="290">
        <v>0</v>
      </c>
      <c r="G53" s="290">
        <v>0</v>
      </c>
      <c r="H53" s="290">
        <v>0</v>
      </c>
      <c r="I53" s="290">
        <v>0</v>
      </c>
      <c r="J53" s="290">
        <v>0</v>
      </c>
      <c r="K53" s="290">
        <v>0</v>
      </c>
      <c r="L53" s="290">
        <v>0</v>
      </c>
      <c r="M53" s="290">
        <v>0</v>
      </c>
    </row>
    <row r="54" spans="1:13" ht="20.100000000000001" customHeight="1">
      <c r="A54" s="348" t="s">
        <v>116</v>
      </c>
      <c r="B54" s="231" t="s">
        <v>131</v>
      </c>
      <c r="C54" s="230" t="s">
        <v>132</v>
      </c>
      <c r="D54" s="290">
        <v>1.6618499999999998</v>
      </c>
      <c r="E54" s="290">
        <v>0.65539999999999998</v>
      </c>
      <c r="F54" s="290">
        <v>0</v>
      </c>
      <c r="G54" s="290">
        <v>0.19961999999999996</v>
      </c>
      <c r="H54" s="290">
        <v>0</v>
      </c>
      <c r="I54" s="290">
        <v>0.73070999999999997</v>
      </c>
      <c r="J54" s="290">
        <v>0</v>
      </c>
      <c r="K54" s="290">
        <v>7.6119999999999993E-2</v>
      </c>
      <c r="L54" s="290">
        <v>0</v>
      </c>
      <c r="M54" s="290">
        <v>0</v>
      </c>
    </row>
    <row r="55" spans="1:13" ht="20.100000000000001" customHeight="1">
      <c r="A55" s="348" t="s">
        <v>119</v>
      </c>
      <c r="B55" s="231" t="s">
        <v>134</v>
      </c>
      <c r="C55" s="230" t="s">
        <v>135</v>
      </c>
      <c r="D55" s="290">
        <v>525.71507999999994</v>
      </c>
      <c r="E55" s="290">
        <v>0</v>
      </c>
      <c r="F55" s="290">
        <v>136.45591999999999</v>
      </c>
      <c r="G55" s="290">
        <v>223.31164999999999</v>
      </c>
      <c r="H55" s="290">
        <v>27.953760000000003</v>
      </c>
      <c r="I55" s="290">
        <v>123.35491</v>
      </c>
      <c r="J55" s="290">
        <v>0</v>
      </c>
      <c r="K55" s="290">
        <v>14.63884</v>
      </c>
      <c r="L55" s="290">
        <v>0</v>
      </c>
      <c r="M55" s="290">
        <v>0</v>
      </c>
    </row>
    <row r="56" spans="1:13" ht="20.100000000000001" customHeight="1">
      <c r="A56" s="348" t="s">
        <v>161</v>
      </c>
      <c r="B56" s="231" t="s">
        <v>137</v>
      </c>
      <c r="C56" s="230" t="s">
        <v>138</v>
      </c>
      <c r="D56" s="290">
        <v>24.949390000000001</v>
      </c>
      <c r="E56" s="290">
        <v>0</v>
      </c>
      <c r="F56" s="290">
        <v>5.3811799999999996</v>
      </c>
      <c r="G56" s="290">
        <v>0.88444</v>
      </c>
      <c r="H56" s="290">
        <v>3.7101000000000002</v>
      </c>
      <c r="I56" s="290">
        <v>0</v>
      </c>
      <c r="J56" s="290">
        <v>0</v>
      </c>
      <c r="K56" s="290">
        <v>14.97367</v>
      </c>
      <c r="L56" s="290">
        <v>0</v>
      </c>
      <c r="M56" s="290">
        <v>0</v>
      </c>
    </row>
    <row r="57" spans="1:13" s="233" customFormat="1" ht="20.100000000000001" customHeight="1">
      <c r="A57" s="348" t="s">
        <v>124</v>
      </c>
      <c r="B57" s="231" t="s">
        <v>140</v>
      </c>
      <c r="C57" s="230" t="s">
        <v>141</v>
      </c>
      <c r="D57" s="290">
        <v>0</v>
      </c>
      <c r="E57" s="290">
        <v>0</v>
      </c>
      <c r="F57" s="290">
        <v>0</v>
      </c>
      <c r="G57" s="290">
        <v>0</v>
      </c>
      <c r="H57" s="290">
        <v>0</v>
      </c>
      <c r="I57" s="290">
        <v>0</v>
      </c>
      <c r="J57" s="290">
        <v>0</v>
      </c>
      <c r="K57" s="290">
        <v>0</v>
      </c>
      <c r="L57" s="290">
        <v>0</v>
      </c>
      <c r="M57" s="290">
        <v>0</v>
      </c>
    </row>
    <row r="58" spans="1:13" s="239" customFormat="1" ht="20.100000000000001" customHeight="1">
      <c r="A58" s="344">
        <v>3</v>
      </c>
      <c r="B58" s="248" t="s">
        <v>142</v>
      </c>
      <c r="C58" s="328" t="s">
        <v>143</v>
      </c>
      <c r="D58" s="349">
        <v>0</v>
      </c>
      <c r="E58" s="293">
        <v>0</v>
      </c>
      <c r="F58" s="293">
        <v>0</v>
      </c>
      <c r="G58" s="293">
        <v>0</v>
      </c>
      <c r="H58" s="293">
        <v>0</v>
      </c>
      <c r="I58" s="293">
        <v>0</v>
      </c>
      <c r="J58" s="293">
        <v>0</v>
      </c>
      <c r="K58" s="293">
        <v>0</v>
      </c>
      <c r="L58" s="293">
        <v>0</v>
      </c>
      <c r="M58" s="293">
        <v>0</v>
      </c>
    </row>
    <row r="59" spans="1:13" s="239" customFormat="1" ht="20.100000000000001" customHeight="1">
      <c r="A59" s="247" t="s">
        <v>147</v>
      </c>
      <c r="B59" s="248" t="s">
        <v>274</v>
      </c>
      <c r="C59" s="328"/>
      <c r="D59" s="291"/>
      <c r="E59" s="291"/>
      <c r="F59" s="291"/>
      <c r="G59" s="291"/>
      <c r="H59" s="291"/>
      <c r="I59" s="291"/>
      <c r="J59" s="291"/>
      <c r="K59" s="291"/>
      <c r="L59" s="291"/>
      <c r="M59" s="291"/>
    </row>
    <row r="60" spans="1:13" s="239" customFormat="1" ht="20.100000000000001" customHeight="1">
      <c r="A60" s="587">
        <v>1</v>
      </c>
      <c r="B60" s="231" t="s">
        <v>275</v>
      </c>
      <c r="C60" s="230" t="s">
        <v>144</v>
      </c>
      <c r="D60" s="290">
        <f t="shared" ref="D60" si="7">SUM(E60:M60)</f>
        <v>0</v>
      </c>
      <c r="E60" s="588">
        <v>0</v>
      </c>
      <c r="F60" s="588">
        <v>0</v>
      </c>
      <c r="G60" s="588">
        <v>0</v>
      </c>
      <c r="H60" s="588">
        <v>0</v>
      </c>
      <c r="I60" s="588">
        <v>0</v>
      </c>
      <c r="J60" s="588">
        <v>0</v>
      </c>
      <c r="K60" s="588">
        <v>0</v>
      </c>
      <c r="L60" s="588">
        <v>0</v>
      </c>
      <c r="M60" s="588">
        <v>0</v>
      </c>
    </row>
    <row r="61" spans="1:13" s="238" customFormat="1" ht="12.75" customHeight="1">
      <c r="A61" s="587">
        <v>2</v>
      </c>
      <c r="B61" s="231" t="s">
        <v>276</v>
      </c>
      <c r="C61" s="230" t="s">
        <v>145</v>
      </c>
      <c r="D61" s="589">
        <f>SUM(E61:M61)</f>
        <v>12614.687430000002</v>
      </c>
      <c r="E61" s="590">
        <f>E7</f>
        <v>752.80093000000011</v>
      </c>
      <c r="F61" s="589">
        <f>F7</f>
        <v>4323.18948</v>
      </c>
      <c r="G61" s="589">
        <f>G7</f>
        <v>2933.3598000000002</v>
      </c>
      <c r="H61" s="588">
        <v>0</v>
      </c>
      <c r="I61" s="589">
        <f>I7</f>
        <v>4605.3372200000013</v>
      </c>
      <c r="J61" s="588">
        <v>0</v>
      </c>
      <c r="K61" s="588">
        <v>0</v>
      </c>
      <c r="L61" s="588">
        <v>0</v>
      </c>
      <c r="M61" s="588">
        <v>0</v>
      </c>
    </row>
    <row r="62" spans="1:13" s="238" customFormat="1" ht="20.100000000000001" customHeight="1">
      <c r="A62" s="587">
        <v>3</v>
      </c>
      <c r="B62" s="591" t="s">
        <v>277</v>
      </c>
      <c r="C62" s="592" t="s">
        <v>146</v>
      </c>
      <c r="D62" s="589">
        <f t="shared" ref="D62:D72" si="8">SUM(E62:M62)</f>
        <v>752.80092999999999</v>
      </c>
      <c r="E62" s="590">
        <v>752.80092999999999</v>
      </c>
      <c r="F62" s="588">
        <v>0</v>
      </c>
      <c r="G62" s="588">
        <v>0</v>
      </c>
      <c r="H62" s="588">
        <v>0</v>
      </c>
      <c r="I62" s="588">
        <v>0</v>
      </c>
      <c r="J62" s="588">
        <v>0</v>
      </c>
      <c r="K62" s="588">
        <v>0</v>
      </c>
      <c r="L62" s="588">
        <v>0</v>
      </c>
      <c r="M62" s="588">
        <v>0</v>
      </c>
    </row>
    <row r="63" spans="1:13" s="238" customFormat="1" ht="47.25">
      <c r="A63" s="587">
        <v>4</v>
      </c>
      <c r="B63" s="591" t="s">
        <v>278</v>
      </c>
      <c r="C63" s="592" t="s">
        <v>279</v>
      </c>
      <c r="D63" s="589">
        <f t="shared" si="8"/>
        <v>23780.594430000001</v>
      </c>
      <c r="E63" s="590">
        <f>E10</f>
        <v>341.10984999999999</v>
      </c>
      <c r="F63" s="589">
        <f t="shared" ref="F63:J63" si="9">F10</f>
        <v>3317.1405799999998</v>
      </c>
      <c r="G63" s="589">
        <f t="shared" si="9"/>
        <v>2172.01037</v>
      </c>
      <c r="H63" s="589">
        <f t="shared" si="9"/>
        <v>3897.0893400000004</v>
      </c>
      <c r="I63" s="589">
        <f t="shared" si="9"/>
        <v>3474.8858100000002</v>
      </c>
      <c r="J63" s="589">
        <f t="shared" si="9"/>
        <v>3167.5901400000002</v>
      </c>
      <c r="K63" s="589">
        <f>K10</f>
        <v>2938.86231</v>
      </c>
      <c r="L63" s="589">
        <f t="shared" ref="L63:M63" si="10">L10</f>
        <v>2592.6778100000001</v>
      </c>
      <c r="M63" s="589">
        <f t="shared" si="10"/>
        <v>1879.2282200000002</v>
      </c>
    </row>
    <row r="64" spans="1:13" s="238" customFormat="1" ht="31.5">
      <c r="A64" s="587">
        <v>5</v>
      </c>
      <c r="B64" s="591" t="s">
        <v>280</v>
      </c>
      <c r="C64" s="592" t="s">
        <v>281</v>
      </c>
      <c r="D64" s="589">
        <f t="shared" si="8"/>
        <v>47.391199999999998</v>
      </c>
      <c r="E64" s="589">
        <f>E15+E14+E13</f>
        <v>0</v>
      </c>
      <c r="F64" s="589">
        <f t="shared" ref="F64:M64" si="11">F15+F14+F13</f>
        <v>0</v>
      </c>
      <c r="G64" s="589">
        <f t="shared" si="11"/>
        <v>0</v>
      </c>
      <c r="H64" s="589">
        <f t="shared" si="11"/>
        <v>0</v>
      </c>
      <c r="I64" s="589">
        <f t="shared" si="11"/>
        <v>47.391199999999998</v>
      </c>
      <c r="J64" s="589">
        <f t="shared" si="11"/>
        <v>0</v>
      </c>
      <c r="K64" s="589">
        <f t="shared" si="11"/>
        <v>0</v>
      </c>
      <c r="L64" s="589">
        <f t="shared" si="11"/>
        <v>0</v>
      </c>
      <c r="M64" s="589">
        <f t="shared" si="11"/>
        <v>0</v>
      </c>
    </row>
    <row r="65" spans="1:13" s="238" customFormat="1" ht="15.75">
      <c r="A65" s="587">
        <v>6</v>
      </c>
      <c r="B65" s="591" t="s">
        <v>150</v>
      </c>
      <c r="C65" s="592" t="s">
        <v>151</v>
      </c>
      <c r="D65" s="589">
        <f t="shared" si="8"/>
        <v>0</v>
      </c>
      <c r="E65" s="588">
        <v>0</v>
      </c>
      <c r="F65" s="588">
        <v>0</v>
      </c>
      <c r="G65" s="588">
        <v>0</v>
      </c>
      <c r="H65" s="588">
        <v>0</v>
      </c>
      <c r="I65" s="588">
        <v>0</v>
      </c>
      <c r="J65" s="588">
        <v>0</v>
      </c>
      <c r="K65" s="588">
        <v>0</v>
      </c>
      <c r="L65" s="588">
        <v>0</v>
      </c>
      <c r="M65" s="588">
        <v>0</v>
      </c>
    </row>
    <row r="66" spans="1:13" s="238" customFormat="1" ht="31.5">
      <c r="A66" s="587">
        <v>7</v>
      </c>
      <c r="B66" s="591" t="s">
        <v>282</v>
      </c>
      <c r="C66" s="592" t="s">
        <v>283</v>
      </c>
      <c r="D66" s="589">
        <f t="shared" si="8"/>
        <v>0</v>
      </c>
      <c r="E66" s="589">
        <f>E14</f>
        <v>0</v>
      </c>
      <c r="F66" s="589">
        <f t="shared" ref="F66:M66" si="12">F14</f>
        <v>0</v>
      </c>
      <c r="G66" s="589">
        <f t="shared" si="12"/>
        <v>0</v>
      </c>
      <c r="H66" s="589">
        <f t="shared" si="12"/>
        <v>0</v>
      </c>
      <c r="I66" s="589">
        <f t="shared" si="12"/>
        <v>0</v>
      </c>
      <c r="J66" s="589">
        <f t="shared" si="12"/>
        <v>0</v>
      </c>
      <c r="K66" s="589">
        <f t="shared" si="12"/>
        <v>0</v>
      </c>
      <c r="L66" s="589">
        <f t="shared" si="12"/>
        <v>0</v>
      </c>
      <c r="M66" s="589">
        <f t="shared" si="12"/>
        <v>0</v>
      </c>
    </row>
    <row r="67" spans="1:13" s="238" customFormat="1" ht="31.5">
      <c r="A67" s="587">
        <v>8</v>
      </c>
      <c r="B67" s="591" t="s">
        <v>284</v>
      </c>
      <c r="C67" s="592" t="s">
        <v>285</v>
      </c>
      <c r="D67" s="589">
        <f t="shared" si="8"/>
        <v>20.872859999999999</v>
      </c>
      <c r="E67" s="588">
        <f>E23+E24</f>
        <v>0</v>
      </c>
      <c r="F67" s="588">
        <f t="shared" ref="F67:M67" si="13">F23+F24</f>
        <v>0</v>
      </c>
      <c r="G67" s="588">
        <f t="shared" si="13"/>
        <v>0</v>
      </c>
      <c r="H67" s="588">
        <f t="shared" si="13"/>
        <v>5.9999799999999999</v>
      </c>
      <c r="I67" s="588">
        <f t="shared" si="13"/>
        <v>14.87288</v>
      </c>
      <c r="J67" s="588">
        <f t="shared" si="13"/>
        <v>0</v>
      </c>
      <c r="K67" s="588">
        <f t="shared" si="13"/>
        <v>0</v>
      </c>
      <c r="L67" s="588">
        <f t="shared" si="13"/>
        <v>0</v>
      </c>
      <c r="M67" s="588">
        <f t="shared" si="13"/>
        <v>0</v>
      </c>
    </row>
    <row r="68" spans="1:13" s="238" customFormat="1" ht="15.75">
      <c r="A68" s="587">
        <v>9</v>
      </c>
      <c r="B68" s="591" t="s">
        <v>286</v>
      </c>
      <c r="C68" s="592" t="s">
        <v>287</v>
      </c>
      <c r="D68" s="589">
        <f t="shared" si="8"/>
        <v>0</v>
      </c>
      <c r="E68" s="588">
        <v>0</v>
      </c>
      <c r="F68" s="588">
        <v>0</v>
      </c>
      <c r="G68" s="588">
        <v>0</v>
      </c>
      <c r="H68" s="588">
        <v>0</v>
      </c>
      <c r="I68" s="588">
        <v>0</v>
      </c>
      <c r="J68" s="588">
        <v>0</v>
      </c>
      <c r="K68" s="588">
        <v>0</v>
      </c>
      <c r="L68" s="588">
        <v>0</v>
      </c>
      <c r="M68" s="588">
        <v>0</v>
      </c>
    </row>
    <row r="69" spans="1:13" s="238" customFormat="1" ht="15.75">
      <c r="A69" s="587">
        <v>10</v>
      </c>
      <c r="B69" s="591" t="s">
        <v>288</v>
      </c>
      <c r="C69" s="592" t="s">
        <v>289</v>
      </c>
      <c r="D69" s="589">
        <f t="shared" si="8"/>
        <v>0</v>
      </c>
      <c r="E69" s="588">
        <v>0</v>
      </c>
      <c r="F69" s="588">
        <v>0</v>
      </c>
      <c r="G69" s="588">
        <v>0</v>
      </c>
      <c r="H69" s="588">
        <v>0</v>
      </c>
      <c r="I69" s="588">
        <v>0</v>
      </c>
      <c r="J69" s="588">
        <v>0</v>
      </c>
      <c r="K69" s="588">
        <v>0</v>
      </c>
      <c r="L69" s="588">
        <v>0</v>
      </c>
      <c r="M69" s="588">
        <v>0</v>
      </c>
    </row>
    <row r="70" spans="1:13" s="238" customFormat="1" ht="15.75">
      <c r="A70" s="587">
        <v>11</v>
      </c>
      <c r="B70" s="591" t="s">
        <v>204</v>
      </c>
      <c r="C70" s="592" t="s">
        <v>149</v>
      </c>
      <c r="D70" s="589">
        <f t="shared" si="8"/>
        <v>0</v>
      </c>
      <c r="E70" s="588">
        <v>0</v>
      </c>
      <c r="F70" s="588">
        <v>0</v>
      </c>
      <c r="G70" s="588">
        <v>0</v>
      </c>
      <c r="H70" s="588">
        <v>0</v>
      </c>
      <c r="I70" s="588">
        <v>0</v>
      </c>
      <c r="J70" s="588">
        <v>0</v>
      </c>
      <c r="K70" s="588">
        <v>0</v>
      </c>
      <c r="L70" s="588">
        <v>0</v>
      </c>
      <c r="M70" s="588">
        <v>0</v>
      </c>
    </row>
    <row r="71" spans="1:13" s="238" customFormat="1" ht="15.75">
      <c r="A71" s="587">
        <v>12</v>
      </c>
      <c r="B71" s="591" t="s">
        <v>290</v>
      </c>
      <c r="C71" s="592" t="s">
        <v>291</v>
      </c>
      <c r="D71" s="589">
        <f t="shared" si="8"/>
        <v>2154.9570600000025</v>
      </c>
      <c r="E71" s="590"/>
      <c r="F71" s="590">
        <f>F7-F9-F12*90%-F11*90%-F19-F17-F14-F15-F23-F24-F25-F27-F28-30%*F30-F31-F46-F55-F56-F26</f>
        <v>302.6119510000002</v>
      </c>
      <c r="G71" s="590">
        <f t="shared" ref="G71:M71" si="14">G7-G9-G12*90%-G11*90%-G19-G17-G14-G15-G23-G24-G25-G27-G28-30%*G30-G31-G46-G55-G56-G26</f>
        <v>267.68545300000011</v>
      </c>
      <c r="H71" s="590">
        <f t="shared" si="14"/>
        <v>246.31699200000031</v>
      </c>
      <c r="I71" s="590">
        <f t="shared" si="14"/>
        <v>456.83720200000118</v>
      </c>
      <c r="J71" s="590">
        <f t="shared" si="14"/>
        <v>289.11040399999956</v>
      </c>
      <c r="K71" s="590">
        <f t="shared" si="14"/>
        <v>210.70714800000019</v>
      </c>
      <c r="L71" s="590">
        <f t="shared" si="14"/>
        <v>172.66330600000055</v>
      </c>
      <c r="M71" s="590">
        <f t="shared" si="14"/>
        <v>209.02460399999995</v>
      </c>
    </row>
    <row r="72" spans="1:13" s="238" customFormat="1" ht="31.5">
      <c r="A72" s="596">
        <v>13</v>
      </c>
      <c r="B72" s="254" t="s">
        <v>152</v>
      </c>
      <c r="C72" s="593" t="s">
        <v>153</v>
      </c>
      <c r="D72" s="594">
        <f t="shared" si="8"/>
        <v>0</v>
      </c>
      <c r="E72" s="595">
        <v>0</v>
      </c>
      <c r="F72" s="595">
        <v>0</v>
      </c>
      <c r="G72" s="595">
        <v>0</v>
      </c>
      <c r="H72" s="595">
        <v>0</v>
      </c>
      <c r="I72" s="595">
        <v>0</v>
      </c>
      <c r="J72" s="595">
        <v>0</v>
      </c>
      <c r="K72" s="595">
        <v>0</v>
      </c>
      <c r="L72" s="595">
        <v>0</v>
      </c>
      <c r="M72" s="595">
        <v>0</v>
      </c>
    </row>
    <row r="73" spans="1:13" ht="20.100000000000001" customHeight="1">
      <c r="A73" s="11" t="s">
        <v>292</v>
      </c>
      <c r="B73" s="6"/>
      <c r="C73" s="5"/>
      <c r="D73" s="6"/>
      <c r="E73" s="6"/>
      <c r="F73" s="6"/>
      <c r="G73" s="6"/>
      <c r="H73" s="6"/>
      <c r="I73" s="6"/>
      <c r="J73" s="6"/>
      <c r="K73" s="6"/>
      <c r="L73" s="6"/>
      <c r="M73" s="6"/>
    </row>
  </sheetData>
  <mergeCells count="8">
    <mergeCell ref="A1:B1"/>
    <mergeCell ref="A2:M2"/>
    <mergeCell ref="A4:A5"/>
    <mergeCell ref="B4:B5"/>
    <mergeCell ref="C4:C5"/>
    <mergeCell ref="D4:D5"/>
    <mergeCell ref="E4:M4"/>
    <mergeCell ref="I3:M3"/>
  </mergeCells>
  <conditionalFormatting sqref="D7:K48 D51:K58">
    <cfRule type="cellIs" dxfId="7" priority="10" operator="lessThan">
      <formula>0</formula>
    </cfRule>
  </conditionalFormatting>
  <conditionalFormatting sqref="D60">
    <cfRule type="cellIs" dxfId="6" priority="9" operator="lessThan">
      <formula>0</formula>
    </cfRule>
  </conditionalFormatting>
  <conditionalFormatting sqref="L7:M48 L51:M58">
    <cfRule type="cellIs" dxfId="5" priority="8" operator="lessThan">
      <formula>0</formula>
    </cfRule>
  </conditionalFormatting>
  <conditionalFormatting sqref="D61:D72">
    <cfRule type="cellIs" dxfId="4" priority="6" operator="lessThan">
      <formula>0</formula>
    </cfRule>
  </conditionalFormatting>
  <conditionalFormatting sqref="D49:K50">
    <cfRule type="cellIs" dxfId="3" priority="5" operator="lessThan">
      <formula>0</formula>
    </cfRule>
  </conditionalFormatting>
  <conditionalFormatting sqref="L49:M50">
    <cfRule type="cellIs" dxfId="2" priority="4" operator="lessThan">
      <formula>0</formula>
    </cfRule>
  </conditionalFormatting>
  <conditionalFormatting sqref="F61:G61 I61">
    <cfRule type="cellIs" dxfId="1" priority="2" operator="lessThan">
      <formula>0</formula>
    </cfRule>
  </conditionalFormatting>
  <conditionalFormatting sqref="F63:M63">
    <cfRule type="cellIs" dxfId="0" priority="1" operator="lessThan">
      <formula>0</formula>
    </cfRule>
  </conditionalFormatting>
  <printOptions horizontalCentered="1"/>
  <pageMargins left="0.38" right="0.31496062992126" top="0.47244094488188998" bottom="0.37" header="0.31496062992126" footer="0.196850393700787"/>
  <pageSetup paperSize="9" scale="80" fitToHeight="0" orientation="landscape" blackAndWhite="1" r:id="rId1"/>
  <headerFooter>
    <oddFooter>&amp;C&amp;P/&amp;N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0000CC"/>
    <pageSetUpPr fitToPage="1"/>
  </sheetPr>
  <dimension ref="A1:P42"/>
  <sheetViews>
    <sheetView zoomScaleNormal="100" workbookViewId="0">
      <pane xSplit="4" ySplit="6" topLeftCell="E25" activePane="bottomRight" state="frozen"/>
      <selection sqref="A1:M73"/>
      <selection pane="topRight" sqref="A1:M73"/>
      <selection pane="bottomLeft" sqref="A1:M73"/>
      <selection pane="bottomRight" activeCell="D7" sqref="D7:D8"/>
    </sheetView>
  </sheetViews>
  <sheetFormatPr defaultColWidth="9.140625" defaultRowHeight="20.100000000000001" customHeight="1"/>
  <cols>
    <col min="1" max="1" width="7" style="4" customWidth="1"/>
    <col min="2" max="2" width="46.5703125" style="1" customWidth="1"/>
    <col min="3" max="3" width="14.140625" style="4" customWidth="1"/>
    <col min="4" max="4" width="11.28515625" style="1" customWidth="1"/>
    <col min="5" max="5" width="10.28515625" style="1" bestFit="1" customWidth="1"/>
    <col min="6" max="10" width="9.140625" style="1"/>
    <col min="11" max="12" width="11.140625" style="1" customWidth="1"/>
    <col min="13" max="16384" width="9.140625" style="1"/>
  </cols>
  <sheetData>
    <row r="1" spans="1:16" ht="20.100000000000001" customHeight="1">
      <c r="A1" s="488" t="s">
        <v>7</v>
      </c>
      <c r="B1" s="488"/>
    </row>
    <row r="2" spans="1:16" ht="35.25" customHeight="1">
      <c r="A2" s="489" t="s">
        <v>400</v>
      </c>
      <c r="B2" s="489"/>
      <c r="C2" s="489"/>
      <c r="D2" s="489"/>
      <c r="E2" s="489"/>
      <c r="F2" s="489"/>
      <c r="G2" s="489"/>
      <c r="H2" s="489"/>
      <c r="I2" s="489"/>
      <c r="J2" s="489"/>
      <c r="K2" s="489"/>
      <c r="L2" s="489"/>
      <c r="M2" s="489"/>
    </row>
    <row r="3" spans="1:16" ht="15" customHeight="1">
      <c r="A3" s="12"/>
      <c r="B3" s="12"/>
      <c r="C3" s="12"/>
      <c r="D3" s="12"/>
      <c r="E3" s="8"/>
      <c r="F3" s="465"/>
      <c r="G3" s="465"/>
      <c r="H3" s="465"/>
      <c r="I3" s="465"/>
      <c r="J3" s="465"/>
      <c r="K3" s="505" t="s">
        <v>158</v>
      </c>
      <c r="L3" s="505"/>
      <c r="M3" s="505"/>
    </row>
    <row r="4" spans="1:16" ht="20.100000000000001" customHeight="1">
      <c r="A4" s="501" t="s">
        <v>11</v>
      </c>
      <c r="B4" s="501" t="s">
        <v>12</v>
      </c>
      <c r="C4" s="503" t="s">
        <v>13</v>
      </c>
      <c r="D4" s="503" t="s">
        <v>156</v>
      </c>
      <c r="E4" s="499" t="s">
        <v>16</v>
      </c>
      <c r="F4" s="499"/>
      <c r="G4" s="499"/>
      <c r="H4" s="499"/>
      <c r="I4" s="499"/>
      <c r="J4" s="499"/>
      <c r="K4" s="499"/>
      <c r="L4" s="499"/>
      <c r="M4" s="499"/>
    </row>
    <row r="5" spans="1:16" ht="47.25" customHeight="1">
      <c r="A5" s="502"/>
      <c r="B5" s="502"/>
      <c r="C5" s="504"/>
      <c r="D5" s="504"/>
      <c r="E5" s="466" t="str">
        <f>Bieu01!F5</f>
        <v>Thị trấn Sa Rài</v>
      </c>
      <c r="F5" s="466" t="str">
        <f>Bieu01!G5</f>
        <v>Bình Phú</v>
      </c>
      <c r="G5" s="466" t="str">
        <f>Bieu01!H5</f>
        <v>Thông Bình</v>
      </c>
      <c r="H5" s="466" t="str">
        <f>Bieu01!I5</f>
        <v>Tân Công Chí</v>
      </c>
      <c r="I5" s="466" t="str">
        <f>Bieu01!J5</f>
        <v>Tân Hộ Cơ</v>
      </c>
      <c r="J5" s="466" t="str">
        <f>Bieu01!K5</f>
        <v>Tân Phước</v>
      </c>
      <c r="K5" s="466" t="str">
        <f>Bieu01!L5</f>
        <v>Tân Thành A</v>
      </c>
      <c r="L5" s="466" t="str">
        <f>Bieu01!M5</f>
        <v>Tân Thành B</v>
      </c>
      <c r="M5" s="466" t="str">
        <f>Bieu01!N5</f>
        <v>An Phước</v>
      </c>
    </row>
    <row r="6" spans="1:16" s="3" customFormat="1" ht="20.100000000000001" customHeight="1">
      <c r="A6" s="161" t="s">
        <v>17</v>
      </c>
      <c r="B6" s="161" t="s">
        <v>18</v>
      </c>
      <c r="C6" s="161" t="s">
        <v>19</v>
      </c>
      <c r="D6" s="162" t="s">
        <v>159</v>
      </c>
      <c r="E6" s="161" t="s">
        <v>20</v>
      </c>
      <c r="F6" s="163">
        <f>E6-1</f>
        <v>-6</v>
      </c>
      <c r="G6" s="163">
        <f t="shared" ref="G6:L6" si="0">F6-1</f>
        <v>-7</v>
      </c>
      <c r="H6" s="163">
        <f t="shared" si="0"/>
        <v>-8</v>
      </c>
      <c r="I6" s="163">
        <f t="shared" si="0"/>
        <v>-9</v>
      </c>
      <c r="J6" s="163">
        <f t="shared" si="0"/>
        <v>-10</v>
      </c>
      <c r="K6" s="163">
        <f t="shared" si="0"/>
        <v>-11</v>
      </c>
      <c r="L6" s="163">
        <f t="shared" si="0"/>
        <v>-12</v>
      </c>
      <c r="M6" s="163">
        <f>L6-1</f>
        <v>-13</v>
      </c>
    </row>
    <row r="7" spans="1:16" s="464" customFormat="1" ht="20.100000000000001" customHeight="1">
      <c r="A7" s="195">
        <v>1</v>
      </c>
      <c r="B7" s="164" t="s">
        <v>162</v>
      </c>
      <c r="C7" s="165"/>
      <c r="D7" s="166">
        <f>D8+D10+D11+D12+D13+D14+D15+D16+D17</f>
        <v>102.1858</v>
      </c>
      <c r="E7" s="166">
        <f t="shared" ref="E7:M7" si="1">E8+E10+E11+E12+E13+E14+E15+E16+E17</f>
        <v>19.041300000000003</v>
      </c>
      <c r="F7" s="166">
        <f t="shared" si="1"/>
        <v>4.8100000000000005</v>
      </c>
      <c r="G7" s="166">
        <f t="shared" si="1"/>
        <v>1.84</v>
      </c>
      <c r="H7" s="166">
        <f t="shared" si="1"/>
        <v>19.590000000000003</v>
      </c>
      <c r="I7" s="166">
        <f t="shared" si="1"/>
        <v>16.09</v>
      </c>
      <c r="J7" s="166">
        <f t="shared" si="1"/>
        <v>6.0845000000000002</v>
      </c>
      <c r="K7" s="166">
        <f t="shared" si="1"/>
        <v>5.2299999999999986</v>
      </c>
      <c r="L7" s="166">
        <f t="shared" ref="L7" si="2">L8+L10+L11+L12+L13+L14+L15+L16+L17</f>
        <v>1.1100000000000001</v>
      </c>
      <c r="M7" s="166">
        <f t="shared" si="1"/>
        <v>28.39</v>
      </c>
      <c r="P7" s="188"/>
    </row>
    <row r="8" spans="1:16" ht="20.100000000000001" customHeight="1">
      <c r="A8" s="156" t="s">
        <v>25</v>
      </c>
      <c r="B8" s="159" t="s">
        <v>26</v>
      </c>
      <c r="C8" s="156" t="s">
        <v>163</v>
      </c>
      <c r="D8" s="167">
        <f t="shared" ref="D8:D17" si="3">SUM(E8:M8)</f>
        <v>72.77</v>
      </c>
      <c r="E8" s="167">
        <v>12.73</v>
      </c>
      <c r="F8" s="167">
        <v>3.5300000000000002</v>
      </c>
      <c r="G8" s="167">
        <v>1.32</v>
      </c>
      <c r="H8" s="167">
        <v>7.92</v>
      </c>
      <c r="I8" s="167">
        <v>15.209999999999999</v>
      </c>
      <c r="J8" s="167">
        <v>4.47</v>
      </c>
      <c r="K8" s="167">
        <v>0.22999999999999998</v>
      </c>
      <c r="L8" s="167">
        <v>0.60000000000000009</v>
      </c>
      <c r="M8" s="167">
        <v>26.76</v>
      </c>
    </row>
    <row r="9" spans="1:16" s="111" customFormat="1" ht="20.100000000000001" customHeight="1">
      <c r="A9" s="158"/>
      <c r="B9" s="157" t="s">
        <v>28</v>
      </c>
      <c r="C9" s="158" t="s">
        <v>164</v>
      </c>
      <c r="D9" s="168">
        <f t="shared" si="3"/>
        <v>72.67</v>
      </c>
      <c r="E9" s="168">
        <v>12.73</v>
      </c>
      <c r="F9" s="168">
        <v>3.5300000000000002</v>
      </c>
      <c r="G9" s="168">
        <v>1.32</v>
      </c>
      <c r="H9" s="168">
        <v>7.92</v>
      </c>
      <c r="I9" s="168">
        <v>15.209999999999999</v>
      </c>
      <c r="J9" s="168">
        <v>4.3699999999999992</v>
      </c>
      <c r="K9" s="168">
        <v>0.22999999999999998</v>
      </c>
      <c r="L9" s="168">
        <v>0.60000000000000009</v>
      </c>
      <c r="M9" s="168">
        <v>26.76</v>
      </c>
    </row>
    <row r="10" spans="1:16" ht="22.5" customHeight="1">
      <c r="A10" s="156" t="s">
        <v>31</v>
      </c>
      <c r="B10" s="159" t="s">
        <v>32</v>
      </c>
      <c r="C10" s="156" t="s">
        <v>165</v>
      </c>
      <c r="D10" s="167">
        <f t="shared" si="3"/>
        <v>0.34</v>
      </c>
      <c r="E10" s="167">
        <v>0.30000000000000004</v>
      </c>
      <c r="F10" s="167">
        <v>0</v>
      </c>
      <c r="G10" s="167">
        <v>0</v>
      </c>
      <c r="H10" s="167">
        <v>0</v>
      </c>
      <c r="I10" s="167">
        <v>0.04</v>
      </c>
      <c r="J10" s="167">
        <v>0</v>
      </c>
      <c r="K10" s="167">
        <v>0</v>
      </c>
      <c r="L10" s="167">
        <v>0</v>
      </c>
      <c r="M10" s="167">
        <v>0</v>
      </c>
    </row>
    <row r="11" spans="1:16" ht="22.5" customHeight="1">
      <c r="A11" s="156" t="s">
        <v>34</v>
      </c>
      <c r="B11" s="159" t="s">
        <v>35</v>
      </c>
      <c r="C11" s="156" t="s">
        <v>166</v>
      </c>
      <c r="D11" s="167">
        <f t="shared" si="3"/>
        <v>12.415800000000001</v>
      </c>
      <c r="E11" s="167">
        <v>5.3513000000000002</v>
      </c>
      <c r="F11" s="167">
        <v>1.08</v>
      </c>
      <c r="G11" s="167">
        <v>0.44999999999999996</v>
      </c>
      <c r="H11" s="167">
        <v>1.3800000000000001</v>
      </c>
      <c r="I11" s="167">
        <v>0.64</v>
      </c>
      <c r="J11" s="167">
        <v>1.3345</v>
      </c>
      <c r="K11" s="167">
        <v>0.33</v>
      </c>
      <c r="L11" s="167">
        <v>0.42</v>
      </c>
      <c r="M11" s="167">
        <v>1.43</v>
      </c>
    </row>
    <row r="12" spans="1:16" ht="22.5" customHeight="1">
      <c r="A12" s="156" t="s">
        <v>37</v>
      </c>
      <c r="B12" s="159" t="s">
        <v>38</v>
      </c>
      <c r="C12" s="156" t="s">
        <v>167</v>
      </c>
      <c r="D12" s="167">
        <f t="shared" si="3"/>
        <v>0</v>
      </c>
      <c r="E12" s="167">
        <v>0</v>
      </c>
      <c r="F12" s="167">
        <v>0</v>
      </c>
      <c r="G12" s="167">
        <v>0</v>
      </c>
      <c r="H12" s="167">
        <v>0</v>
      </c>
      <c r="I12" s="167">
        <v>0</v>
      </c>
      <c r="J12" s="167">
        <v>0</v>
      </c>
      <c r="K12" s="167">
        <v>0</v>
      </c>
      <c r="L12" s="167">
        <v>0</v>
      </c>
      <c r="M12" s="167">
        <v>0</v>
      </c>
    </row>
    <row r="13" spans="1:16" ht="22.5" customHeight="1">
      <c r="A13" s="156" t="s">
        <v>40</v>
      </c>
      <c r="B13" s="159" t="s">
        <v>41</v>
      </c>
      <c r="C13" s="156" t="s">
        <v>168</v>
      </c>
      <c r="D13" s="167">
        <f t="shared" si="3"/>
        <v>0</v>
      </c>
      <c r="E13" s="167">
        <v>0</v>
      </c>
      <c r="F13" s="167">
        <v>0</v>
      </c>
      <c r="G13" s="167">
        <v>0</v>
      </c>
      <c r="H13" s="167">
        <v>0</v>
      </c>
      <c r="I13" s="167">
        <v>0</v>
      </c>
      <c r="J13" s="167">
        <v>0</v>
      </c>
      <c r="K13" s="167">
        <v>0</v>
      </c>
      <c r="L13" s="167">
        <v>0</v>
      </c>
      <c r="M13" s="167">
        <v>0</v>
      </c>
    </row>
    <row r="14" spans="1:16" ht="22.5" customHeight="1">
      <c r="A14" s="156" t="s">
        <v>43</v>
      </c>
      <c r="B14" s="159" t="s">
        <v>44</v>
      </c>
      <c r="C14" s="156" t="s">
        <v>169</v>
      </c>
      <c r="D14" s="167">
        <f t="shared" si="3"/>
        <v>0</v>
      </c>
      <c r="E14" s="167">
        <v>0</v>
      </c>
      <c r="F14" s="167">
        <v>0</v>
      </c>
      <c r="G14" s="167">
        <v>0</v>
      </c>
      <c r="H14" s="167">
        <v>0</v>
      </c>
      <c r="I14" s="167">
        <v>0</v>
      </c>
      <c r="J14" s="167">
        <v>0</v>
      </c>
      <c r="K14" s="167">
        <v>0</v>
      </c>
      <c r="L14" s="167">
        <v>0</v>
      </c>
      <c r="M14" s="167">
        <v>0</v>
      </c>
    </row>
    <row r="15" spans="1:16" ht="22.5" customHeight="1">
      <c r="A15" s="156" t="s">
        <v>46</v>
      </c>
      <c r="B15" s="159" t="s">
        <v>47</v>
      </c>
      <c r="C15" s="156" t="s">
        <v>170</v>
      </c>
      <c r="D15" s="167">
        <f t="shared" si="3"/>
        <v>16.659999999999997</v>
      </c>
      <c r="E15" s="167">
        <v>0.65999999999999992</v>
      </c>
      <c r="F15" s="167">
        <v>0.2</v>
      </c>
      <c r="G15" s="167">
        <v>7.0000000000000007E-2</v>
      </c>
      <c r="H15" s="167">
        <v>10.290000000000001</v>
      </c>
      <c r="I15" s="167">
        <v>0.2</v>
      </c>
      <c r="J15" s="167">
        <v>0.28000000000000003</v>
      </c>
      <c r="K15" s="167">
        <v>4.669999999999999</v>
      </c>
      <c r="L15" s="167">
        <v>0.09</v>
      </c>
      <c r="M15" s="167">
        <v>0.2</v>
      </c>
    </row>
    <row r="16" spans="1:16" ht="22.5" customHeight="1">
      <c r="A16" s="156" t="s">
        <v>49</v>
      </c>
      <c r="B16" s="159" t="s">
        <v>50</v>
      </c>
      <c r="C16" s="156" t="s">
        <v>171</v>
      </c>
      <c r="D16" s="167">
        <f t="shared" si="3"/>
        <v>0</v>
      </c>
      <c r="E16" s="167">
        <v>0</v>
      </c>
      <c r="F16" s="167">
        <v>0</v>
      </c>
      <c r="G16" s="167">
        <v>0</v>
      </c>
      <c r="H16" s="167">
        <v>0</v>
      </c>
      <c r="I16" s="167">
        <v>0</v>
      </c>
      <c r="J16" s="167">
        <v>0</v>
      </c>
      <c r="K16" s="167">
        <v>0</v>
      </c>
      <c r="L16" s="167">
        <v>0</v>
      </c>
      <c r="M16" s="167">
        <v>0</v>
      </c>
    </row>
    <row r="17" spans="1:13" ht="22.5" customHeight="1">
      <c r="A17" s="156" t="s">
        <v>52</v>
      </c>
      <c r="B17" s="159" t="s">
        <v>53</v>
      </c>
      <c r="C17" s="156" t="s">
        <v>172</v>
      </c>
      <c r="D17" s="167">
        <f t="shared" si="3"/>
        <v>0</v>
      </c>
      <c r="E17" s="167">
        <v>0</v>
      </c>
      <c r="F17" s="167">
        <v>0</v>
      </c>
      <c r="G17" s="167">
        <v>0</v>
      </c>
      <c r="H17" s="167">
        <v>0</v>
      </c>
      <c r="I17" s="167">
        <v>0</v>
      </c>
      <c r="J17" s="167">
        <v>0</v>
      </c>
      <c r="K17" s="167">
        <v>0</v>
      </c>
      <c r="L17" s="167">
        <v>0</v>
      </c>
      <c r="M17" s="167">
        <v>0</v>
      </c>
    </row>
    <row r="18" spans="1:13" s="464" customFormat="1" ht="33.75" customHeight="1">
      <c r="A18" s="196">
        <v>2</v>
      </c>
      <c r="B18" s="155" t="s">
        <v>173</v>
      </c>
      <c r="C18" s="154"/>
      <c r="D18" s="169">
        <f>D20+D21+D22+D23+D24+D25+D26+D27+D28</f>
        <v>43.139999999999993</v>
      </c>
      <c r="E18" s="169">
        <f t="shared" ref="E18:M18" si="4">E20+E21+E22+E23+E24+E25+E26+E27+E28</f>
        <v>0</v>
      </c>
      <c r="F18" s="169">
        <f t="shared" si="4"/>
        <v>6.07</v>
      </c>
      <c r="G18" s="169">
        <f t="shared" si="4"/>
        <v>4.63</v>
      </c>
      <c r="H18" s="169">
        <f t="shared" si="4"/>
        <v>2.2199999999999998</v>
      </c>
      <c r="I18" s="169">
        <f t="shared" si="4"/>
        <v>0</v>
      </c>
      <c r="J18" s="169">
        <f t="shared" si="4"/>
        <v>26.619999999999997</v>
      </c>
      <c r="K18" s="169">
        <f t="shared" si="4"/>
        <v>0</v>
      </c>
      <c r="L18" s="169">
        <f t="shared" ref="L18" si="5">L20+L21+L22+L23+L24+L25+L26+L27+L28</f>
        <v>0</v>
      </c>
      <c r="M18" s="169">
        <f t="shared" si="4"/>
        <v>3.6</v>
      </c>
    </row>
    <row r="19" spans="1:13" ht="15.75">
      <c r="A19" s="156"/>
      <c r="B19" s="157" t="s">
        <v>174</v>
      </c>
      <c r="C19" s="156"/>
      <c r="D19" s="170"/>
      <c r="E19" s="170"/>
      <c r="F19" s="170"/>
      <c r="G19" s="170"/>
      <c r="H19" s="170"/>
      <c r="I19" s="170"/>
      <c r="J19" s="170"/>
      <c r="K19" s="170"/>
      <c r="L19" s="170"/>
      <c r="M19" s="170"/>
    </row>
    <row r="20" spans="1:13" ht="21.95" customHeight="1">
      <c r="A20" s="156" t="s">
        <v>57</v>
      </c>
      <c r="B20" s="159" t="s">
        <v>175</v>
      </c>
      <c r="C20" s="156" t="s">
        <v>176</v>
      </c>
      <c r="D20" s="167">
        <f t="shared" ref="D20:D29" si="6">SUM(E20:M20)</f>
        <v>1.89</v>
      </c>
      <c r="E20" s="167">
        <v>0</v>
      </c>
      <c r="F20" s="167">
        <v>0</v>
      </c>
      <c r="G20" s="167">
        <v>0</v>
      </c>
      <c r="H20" s="167">
        <v>0</v>
      </c>
      <c r="I20" s="167">
        <v>0</v>
      </c>
      <c r="J20" s="167">
        <v>1.89</v>
      </c>
      <c r="K20" s="167">
        <v>0</v>
      </c>
      <c r="L20" s="167">
        <v>0</v>
      </c>
      <c r="M20" s="167">
        <v>0</v>
      </c>
    </row>
    <row r="21" spans="1:13" ht="21.95" customHeight="1">
      <c r="A21" s="156" t="s">
        <v>60</v>
      </c>
      <c r="B21" s="159" t="s">
        <v>177</v>
      </c>
      <c r="C21" s="156" t="s">
        <v>178</v>
      </c>
      <c r="D21" s="167">
        <f t="shared" si="6"/>
        <v>0</v>
      </c>
      <c r="E21" s="167">
        <v>0</v>
      </c>
      <c r="F21" s="167">
        <v>0</v>
      </c>
      <c r="G21" s="167">
        <v>0</v>
      </c>
      <c r="H21" s="167">
        <v>0</v>
      </c>
      <c r="I21" s="167">
        <v>0</v>
      </c>
      <c r="J21" s="167">
        <v>0</v>
      </c>
      <c r="K21" s="167">
        <v>0</v>
      </c>
      <c r="L21" s="167">
        <v>0</v>
      </c>
      <c r="M21" s="167">
        <v>0</v>
      </c>
    </row>
    <row r="22" spans="1:13" ht="21.95" customHeight="1">
      <c r="A22" s="156" t="s">
        <v>63</v>
      </c>
      <c r="B22" s="159" t="s">
        <v>179</v>
      </c>
      <c r="C22" s="156" t="s">
        <v>180</v>
      </c>
      <c r="D22" s="167">
        <f t="shared" si="6"/>
        <v>41.249999999999993</v>
      </c>
      <c r="E22" s="167">
        <v>0</v>
      </c>
      <c r="F22" s="167">
        <v>6.07</v>
      </c>
      <c r="G22" s="167">
        <v>4.63</v>
      </c>
      <c r="H22" s="167">
        <v>2.2199999999999998</v>
      </c>
      <c r="I22" s="167">
        <v>0</v>
      </c>
      <c r="J22" s="167">
        <v>24.729999999999997</v>
      </c>
      <c r="K22" s="167">
        <v>0</v>
      </c>
      <c r="L22" s="167">
        <v>0</v>
      </c>
      <c r="M22" s="167">
        <v>3.6</v>
      </c>
    </row>
    <row r="23" spans="1:13" ht="21.95" customHeight="1">
      <c r="A23" s="156" t="s">
        <v>66</v>
      </c>
      <c r="B23" s="159" t="s">
        <v>181</v>
      </c>
      <c r="C23" s="156" t="s">
        <v>182</v>
      </c>
      <c r="D23" s="167">
        <f t="shared" si="6"/>
        <v>0</v>
      </c>
      <c r="E23" s="167">
        <v>0</v>
      </c>
      <c r="F23" s="167">
        <v>0</v>
      </c>
      <c r="G23" s="167">
        <v>0</v>
      </c>
      <c r="H23" s="167">
        <v>0</v>
      </c>
      <c r="I23" s="167">
        <v>0</v>
      </c>
      <c r="J23" s="167">
        <v>0</v>
      </c>
      <c r="K23" s="167">
        <v>0</v>
      </c>
      <c r="L23" s="167">
        <v>0</v>
      </c>
      <c r="M23" s="167">
        <v>0</v>
      </c>
    </row>
    <row r="24" spans="1:13" ht="30.75" customHeight="1">
      <c r="A24" s="156" t="s">
        <v>67</v>
      </c>
      <c r="B24" s="159" t="s">
        <v>183</v>
      </c>
      <c r="C24" s="156" t="s">
        <v>184</v>
      </c>
      <c r="D24" s="167">
        <f t="shared" si="6"/>
        <v>0</v>
      </c>
      <c r="E24" s="167">
        <v>0</v>
      </c>
      <c r="F24" s="167">
        <v>0</v>
      </c>
      <c r="G24" s="167">
        <v>0</v>
      </c>
      <c r="H24" s="167">
        <v>0</v>
      </c>
      <c r="I24" s="167">
        <v>0</v>
      </c>
      <c r="J24" s="167">
        <v>0</v>
      </c>
      <c r="K24" s="167">
        <v>0</v>
      </c>
      <c r="L24" s="167">
        <v>0</v>
      </c>
      <c r="M24" s="167">
        <v>0</v>
      </c>
    </row>
    <row r="25" spans="1:13" ht="30.75" customHeight="1">
      <c r="A25" s="156" t="s">
        <v>70</v>
      </c>
      <c r="B25" s="159" t="s">
        <v>185</v>
      </c>
      <c r="C25" s="156" t="s">
        <v>186</v>
      </c>
      <c r="D25" s="167">
        <f t="shared" si="6"/>
        <v>0</v>
      </c>
      <c r="E25" s="167">
        <v>0</v>
      </c>
      <c r="F25" s="167">
        <v>0</v>
      </c>
      <c r="G25" s="167">
        <v>0</v>
      </c>
      <c r="H25" s="167">
        <v>0</v>
      </c>
      <c r="I25" s="167">
        <v>0</v>
      </c>
      <c r="J25" s="167">
        <v>0</v>
      </c>
      <c r="K25" s="167">
        <v>0</v>
      </c>
      <c r="L25" s="167">
        <v>0</v>
      </c>
      <c r="M25" s="167">
        <v>0</v>
      </c>
    </row>
    <row r="26" spans="1:13" ht="30.75" customHeight="1">
      <c r="A26" s="156" t="s">
        <v>73</v>
      </c>
      <c r="B26" s="159" t="s">
        <v>187</v>
      </c>
      <c r="C26" s="446" t="s">
        <v>294</v>
      </c>
      <c r="D26" s="167">
        <f t="shared" si="6"/>
        <v>0</v>
      </c>
      <c r="E26" s="167">
        <v>0</v>
      </c>
      <c r="F26" s="167">
        <v>0</v>
      </c>
      <c r="G26" s="167">
        <v>0</v>
      </c>
      <c r="H26" s="167">
        <v>0</v>
      </c>
      <c r="I26" s="167">
        <v>0</v>
      </c>
      <c r="J26" s="167">
        <v>0</v>
      </c>
      <c r="K26" s="167">
        <v>0</v>
      </c>
      <c r="L26" s="167">
        <v>0</v>
      </c>
      <c r="M26" s="167">
        <v>0</v>
      </c>
    </row>
    <row r="27" spans="1:13" ht="30.75" customHeight="1">
      <c r="A27" s="156" t="s">
        <v>76</v>
      </c>
      <c r="B27" s="159" t="s">
        <v>188</v>
      </c>
      <c r="C27" s="446" t="s">
        <v>295</v>
      </c>
      <c r="D27" s="167">
        <f t="shared" si="6"/>
        <v>0</v>
      </c>
      <c r="E27" s="167">
        <v>0</v>
      </c>
      <c r="F27" s="167">
        <v>0</v>
      </c>
      <c r="G27" s="167">
        <v>0</v>
      </c>
      <c r="H27" s="167">
        <v>0</v>
      </c>
      <c r="I27" s="167">
        <v>0</v>
      </c>
      <c r="J27" s="167">
        <v>0</v>
      </c>
      <c r="K27" s="167">
        <v>0</v>
      </c>
      <c r="L27" s="167">
        <v>0</v>
      </c>
      <c r="M27" s="167">
        <v>0</v>
      </c>
    </row>
    <row r="28" spans="1:13" ht="30.75" customHeight="1">
      <c r="A28" s="156" t="s">
        <v>79</v>
      </c>
      <c r="B28" s="159" t="s">
        <v>189</v>
      </c>
      <c r="C28" s="446" t="s">
        <v>296</v>
      </c>
      <c r="D28" s="167">
        <f t="shared" si="6"/>
        <v>0</v>
      </c>
      <c r="E28" s="167">
        <v>0</v>
      </c>
      <c r="F28" s="167">
        <v>0</v>
      </c>
      <c r="G28" s="167">
        <v>0</v>
      </c>
      <c r="H28" s="167">
        <v>0</v>
      </c>
      <c r="I28" s="167">
        <v>0</v>
      </c>
      <c r="J28" s="167">
        <v>0</v>
      </c>
      <c r="K28" s="167">
        <v>0</v>
      </c>
      <c r="L28" s="167">
        <v>0</v>
      </c>
      <c r="M28" s="167">
        <v>0</v>
      </c>
    </row>
    <row r="29" spans="1:13" s="464" customFormat="1" ht="30" customHeight="1">
      <c r="A29" s="197">
        <v>3</v>
      </c>
      <c r="B29" s="172" t="s">
        <v>190</v>
      </c>
      <c r="C29" s="171" t="s">
        <v>191</v>
      </c>
      <c r="D29" s="173">
        <f t="shared" si="6"/>
        <v>0</v>
      </c>
      <c r="E29" s="173">
        <v>0</v>
      </c>
      <c r="F29" s="173">
        <v>0</v>
      </c>
      <c r="G29" s="173">
        <v>0</v>
      </c>
      <c r="H29" s="173">
        <v>0</v>
      </c>
      <c r="I29" s="173">
        <v>0</v>
      </c>
      <c r="J29" s="173">
        <v>0</v>
      </c>
      <c r="K29" s="173">
        <v>0</v>
      </c>
      <c r="L29" s="173">
        <v>0</v>
      </c>
      <c r="M29" s="173">
        <v>0</v>
      </c>
    </row>
    <row r="31" spans="1:13" ht="20.100000000000001" customHeight="1">
      <c r="A31" s="14" t="s">
        <v>192</v>
      </c>
    </row>
    <row r="32" spans="1:13" ht="20.100000000000001" customHeight="1">
      <c r="A32" s="15" t="s">
        <v>193</v>
      </c>
    </row>
    <row r="33" spans="1:13" ht="20.100000000000001" hidden="1" customHeight="1">
      <c r="A33" s="15"/>
      <c r="B33" s="1" t="s">
        <v>194</v>
      </c>
      <c r="C33" s="105">
        <v>2021</v>
      </c>
      <c r="D33" s="105" t="s">
        <v>297</v>
      </c>
      <c r="E33" s="105" t="s">
        <v>298</v>
      </c>
      <c r="F33" s="105" t="s">
        <v>299</v>
      </c>
      <c r="G33" s="105" t="s">
        <v>300</v>
      </c>
      <c r="H33" s="105" t="s">
        <v>301</v>
      </c>
      <c r="I33" s="105" t="s">
        <v>302</v>
      </c>
      <c r="J33" s="105" t="s">
        <v>303</v>
      </c>
      <c r="K33" s="105" t="s">
        <v>304</v>
      </c>
      <c r="L33" s="105" t="s">
        <v>304</v>
      </c>
      <c r="M33" s="105" t="s">
        <v>305</v>
      </c>
    </row>
    <row r="34" spans="1:13" ht="20.100000000000001" hidden="1" customHeight="1">
      <c r="K34" s="105" t="s">
        <v>306</v>
      </c>
      <c r="L34" s="105" t="s">
        <v>306</v>
      </c>
      <c r="M34" s="105" t="s">
        <v>307</v>
      </c>
    </row>
    <row r="35" spans="1:13" ht="20.100000000000001" hidden="1" customHeight="1"/>
    <row r="36" spans="1:13" ht="20.100000000000001" customHeight="1">
      <c r="C36" s="560"/>
    </row>
    <row r="37" spans="1:13" ht="20.100000000000001" customHeight="1">
      <c r="C37" s="560"/>
    </row>
    <row r="38" spans="1:13" ht="20.100000000000001" customHeight="1">
      <c r="C38" s="560"/>
    </row>
    <row r="39" spans="1:13" ht="20.100000000000001" customHeight="1">
      <c r="C39" s="560"/>
    </row>
    <row r="40" spans="1:13" ht="20.100000000000001" customHeight="1">
      <c r="C40" s="560"/>
    </row>
    <row r="41" spans="1:13" ht="20.100000000000001" customHeight="1">
      <c r="C41" s="560"/>
    </row>
    <row r="42" spans="1:13" ht="20.100000000000001" customHeight="1">
      <c r="C42" s="560"/>
    </row>
  </sheetData>
  <mergeCells count="8">
    <mergeCell ref="A1:B1"/>
    <mergeCell ref="A2:M2"/>
    <mergeCell ref="A4:A5"/>
    <mergeCell ref="B4:B5"/>
    <mergeCell ref="C4:C5"/>
    <mergeCell ref="D4:D5"/>
    <mergeCell ref="E4:M4"/>
    <mergeCell ref="K3:M3"/>
  </mergeCells>
  <printOptions horizontalCentered="1"/>
  <pageMargins left="0.33" right="0.27559055118110198" top="0.48" bottom="0.41" header="0.31496062992126" footer="0.196850393700787"/>
  <pageSetup paperSize="9" scale="84" fitToHeight="0" orientation="landscape" blackAndWhite="1" r:id="rId1"/>
  <headerFooter>
    <oddFooter>&amp;C&amp;P/&amp;N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00CC"/>
    <pageSetUpPr fitToPage="1"/>
  </sheetPr>
  <dimension ref="A1:N66"/>
  <sheetViews>
    <sheetView showZeros="0" zoomScale="85" zoomScaleNormal="85" workbookViewId="0">
      <pane xSplit="5" ySplit="7" topLeftCell="F50" activePane="bottomRight" state="frozen"/>
      <selection sqref="A1:M73"/>
      <selection pane="topRight" sqref="A1:M73"/>
      <selection pane="bottomLeft" sqref="A1:M73"/>
      <selection pane="bottomRight" activeCell="N7" sqref="N7"/>
    </sheetView>
  </sheetViews>
  <sheetFormatPr defaultColWidth="9.140625" defaultRowHeight="20.100000000000001" customHeight="1"/>
  <cols>
    <col min="1" max="1" width="6.140625" style="6" customWidth="1"/>
    <col min="2" max="2" width="35" style="6" customWidth="1"/>
    <col min="3" max="3" width="8" style="5" customWidth="1"/>
    <col min="4" max="4" width="11.7109375" style="6" customWidth="1"/>
    <col min="5" max="5" width="10" style="6" customWidth="1"/>
    <col min="6" max="6" width="10" style="6" bestFit="1" customWidth="1"/>
    <col min="7" max="7" width="9.28515625" style="6" bestFit="1" customWidth="1"/>
    <col min="8" max="8" width="9.85546875" style="6" customWidth="1"/>
    <col min="9" max="9" width="9.5703125" style="6" bestFit="1" customWidth="1"/>
    <col min="10" max="10" width="9.85546875" style="6" customWidth="1"/>
    <col min="11" max="12" width="10" style="6" bestFit="1" customWidth="1"/>
    <col min="13" max="13" width="9.5703125" style="6" bestFit="1" customWidth="1"/>
    <col min="14" max="16384" width="9.140625" style="6"/>
  </cols>
  <sheetData>
    <row r="1" spans="1:14" s="16" customFormat="1" ht="20.100000000000001" customHeight="1">
      <c r="A1" s="488" t="s">
        <v>8</v>
      </c>
      <c r="B1" s="488"/>
      <c r="C1" s="149"/>
    </row>
    <row r="2" spans="1:14" s="16" customFormat="1" ht="20.100000000000001" customHeight="1">
      <c r="A2" s="506" t="s">
        <v>401</v>
      </c>
      <c r="B2" s="506"/>
      <c r="C2" s="506"/>
      <c r="D2" s="506"/>
      <c r="E2" s="506"/>
      <c r="F2" s="506"/>
      <c r="G2" s="506"/>
      <c r="H2" s="506"/>
      <c r="I2" s="506"/>
      <c r="J2" s="506"/>
      <c r="K2" s="506"/>
      <c r="L2" s="506"/>
      <c r="M2" s="506"/>
    </row>
    <row r="3" spans="1:14" ht="20.100000000000001" customHeight="1">
      <c r="A3" s="112"/>
      <c r="E3" s="8"/>
      <c r="K3" s="509" t="s">
        <v>158</v>
      </c>
      <c r="L3" s="509"/>
      <c r="M3" s="509"/>
    </row>
    <row r="4" spans="1:14" ht="20.100000000000001" customHeight="1">
      <c r="A4" s="507" t="s">
        <v>11</v>
      </c>
      <c r="B4" s="507" t="s">
        <v>12</v>
      </c>
      <c r="C4" s="508" t="s">
        <v>13</v>
      </c>
      <c r="D4" s="508" t="s">
        <v>156</v>
      </c>
      <c r="E4" s="478" t="s">
        <v>16</v>
      </c>
      <c r="F4" s="478"/>
      <c r="G4" s="478"/>
      <c r="H4" s="478"/>
      <c r="I4" s="478"/>
      <c r="J4" s="478"/>
      <c r="K4" s="478"/>
      <c r="L4" s="478"/>
      <c r="M4" s="478"/>
    </row>
    <row r="5" spans="1:14" ht="60.75" customHeight="1">
      <c r="A5" s="507"/>
      <c r="B5" s="507"/>
      <c r="C5" s="508"/>
      <c r="D5" s="508"/>
      <c r="E5" s="150" t="str">
        <f>Bieu01!F5</f>
        <v>Thị trấn Sa Rài</v>
      </c>
      <c r="F5" s="150" t="str">
        <f>Bieu01!G5</f>
        <v>Bình Phú</v>
      </c>
      <c r="G5" s="150" t="str">
        <f>Bieu01!H5</f>
        <v>Thông Bình</v>
      </c>
      <c r="H5" s="150" t="str">
        <f>Bieu01!I5</f>
        <v>Tân Công Chí</v>
      </c>
      <c r="I5" s="150" t="str">
        <f>Bieu01!J5</f>
        <v>Tân Hộ Cơ</v>
      </c>
      <c r="J5" s="150" t="str">
        <f>Bieu01!K5</f>
        <v>Tân Phước</v>
      </c>
      <c r="K5" s="150" t="str">
        <f>Bieu01!L5</f>
        <v>Tân Thành A</v>
      </c>
      <c r="L5" s="150" t="str">
        <f>Bieu01!M5</f>
        <v>Tân Thành B</v>
      </c>
      <c r="M5" s="150" t="str">
        <f>Bieu01!N5</f>
        <v>An Phước</v>
      </c>
    </row>
    <row r="6" spans="1:14" ht="15" customHeight="1">
      <c r="A6" s="113" t="s">
        <v>17</v>
      </c>
      <c r="B6" s="113" t="s">
        <v>18</v>
      </c>
      <c r="C6" s="115" t="s">
        <v>19</v>
      </c>
      <c r="D6" s="113" t="s">
        <v>159</v>
      </c>
      <c r="E6" s="113" t="s">
        <v>20</v>
      </c>
      <c r="F6" s="117">
        <f>E6-1</f>
        <v>-6</v>
      </c>
      <c r="G6" s="117">
        <f t="shared" ref="G6:L6" si="0">F6-1</f>
        <v>-7</v>
      </c>
      <c r="H6" s="117">
        <f t="shared" si="0"/>
        <v>-8</v>
      </c>
      <c r="I6" s="117">
        <f t="shared" si="0"/>
        <v>-9</v>
      </c>
      <c r="J6" s="117">
        <f t="shared" si="0"/>
        <v>-10</v>
      </c>
      <c r="K6" s="117">
        <f t="shared" si="0"/>
        <v>-11</v>
      </c>
      <c r="L6" s="117">
        <f t="shared" si="0"/>
        <v>-12</v>
      </c>
      <c r="M6" s="117">
        <f>L6-1</f>
        <v>-13</v>
      </c>
    </row>
    <row r="7" spans="1:14" s="16" customFormat="1" ht="20.100000000000001" customHeight="1">
      <c r="A7" s="193">
        <v>1</v>
      </c>
      <c r="B7" s="137" t="s">
        <v>23</v>
      </c>
      <c r="C7" s="191" t="s">
        <v>24</v>
      </c>
      <c r="D7" s="240">
        <f t="shared" ref="D7:M7" si="1">SUM(D8,D11,D12,D13,D14,D15,D17,D18,D19)</f>
        <v>67.431299999999993</v>
      </c>
      <c r="E7" s="240">
        <f t="shared" si="1"/>
        <v>12.221299999999999</v>
      </c>
      <c r="F7" s="240">
        <f t="shared" si="1"/>
        <v>2.2600000000000002</v>
      </c>
      <c r="G7" s="240">
        <f t="shared" si="1"/>
        <v>1.22</v>
      </c>
      <c r="H7" s="240">
        <f t="shared" si="1"/>
        <v>7.8800000000000008</v>
      </c>
      <c r="I7" s="240">
        <f t="shared" si="1"/>
        <v>14.35</v>
      </c>
      <c r="J7" s="240">
        <f t="shared" si="1"/>
        <v>4.0699999999999994</v>
      </c>
      <c r="K7" s="240">
        <f t="shared" si="1"/>
        <v>0.12</v>
      </c>
      <c r="L7" s="240">
        <f t="shared" si="1"/>
        <v>0.2</v>
      </c>
      <c r="M7" s="240">
        <f t="shared" si="1"/>
        <v>25.11</v>
      </c>
      <c r="N7" s="397"/>
    </row>
    <row r="8" spans="1:14" ht="20.100000000000001" customHeight="1">
      <c r="A8" s="230" t="s">
        <v>25</v>
      </c>
      <c r="B8" s="231" t="s">
        <v>26</v>
      </c>
      <c r="C8" s="241" t="s">
        <v>27</v>
      </c>
      <c r="D8" s="242">
        <f t="shared" ref="D8:D19" si="2">SUM(E8:M8)</f>
        <v>60.39</v>
      </c>
      <c r="E8" s="242">
        <v>8.5499999999999989</v>
      </c>
      <c r="F8" s="242">
        <v>2.2600000000000002</v>
      </c>
      <c r="G8" s="242">
        <v>1.22</v>
      </c>
      <c r="H8" s="242">
        <v>4.5900000000000007</v>
      </c>
      <c r="I8" s="242">
        <v>14.35</v>
      </c>
      <c r="J8" s="242">
        <v>4.0299999999999994</v>
      </c>
      <c r="K8" s="242">
        <v>0.08</v>
      </c>
      <c r="L8" s="242">
        <v>0.2</v>
      </c>
      <c r="M8" s="242">
        <v>25.11</v>
      </c>
    </row>
    <row r="9" spans="1:14" s="14" customFormat="1" ht="31.5">
      <c r="A9" s="243"/>
      <c r="B9" s="244" t="s">
        <v>28</v>
      </c>
      <c r="C9" s="245" t="s">
        <v>29</v>
      </c>
      <c r="D9" s="246">
        <f t="shared" si="2"/>
        <v>60.39</v>
      </c>
      <c r="E9" s="246">
        <v>8.5499999999999989</v>
      </c>
      <c r="F9" s="246">
        <v>2.2600000000000002</v>
      </c>
      <c r="G9" s="246">
        <v>1.22</v>
      </c>
      <c r="H9" s="246">
        <v>4.5900000000000007</v>
      </c>
      <c r="I9" s="246">
        <v>14.35</v>
      </c>
      <c r="J9" s="246">
        <v>4.0299999999999994</v>
      </c>
      <c r="K9" s="246">
        <v>0.08</v>
      </c>
      <c r="L9" s="246">
        <v>0.2</v>
      </c>
      <c r="M9" s="246">
        <v>25.11</v>
      </c>
    </row>
    <row r="10" spans="1:14" s="14" customFormat="1" ht="20.100000000000001" hidden="1" customHeight="1">
      <c r="A10" s="243"/>
      <c r="B10" s="244" t="s">
        <v>235</v>
      </c>
      <c r="C10" s="243" t="s">
        <v>30</v>
      </c>
      <c r="D10" s="246">
        <f t="shared" si="2"/>
        <v>0</v>
      </c>
      <c r="E10" s="246">
        <v>0</v>
      </c>
      <c r="F10" s="246">
        <v>0</v>
      </c>
      <c r="G10" s="246">
        <v>0</v>
      </c>
      <c r="H10" s="246">
        <v>0</v>
      </c>
      <c r="I10" s="246">
        <v>0</v>
      </c>
      <c r="J10" s="246">
        <v>0</v>
      </c>
      <c r="K10" s="246">
        <v>0</v>
      </c>
      <c r="L10" s="246">
        <v>0</v>
      </c>
      <c r="M10" s="246">
        <v>0</v>
      </c>
    </row>
    <row r="11" spans="1:14" ht="20.100000000000001" customHeight="1">
      <c r="A11" s="230" t="s">
        <v>31</v>
      </c>
      <c r="B11" s="231" t="s">
        <v>32</v>
      </c>
      <c r="C11" s="241" t="s">
        <v>33</v>
      </c>
      <c r="D11" s="242">
        <f t="shared" si="2"/>
        <v>0</v>
      </c>
      <c r="E11" s="242">
        <v>0</v>
      </c>
      <c r="F11" s="242">
        <v>0</v>
      </c>
      <c r="G11" s="242">
        <v>0</v>
      </c>
      <c r="H11" s="242">
        <v>0</v>
      </c>
      <c r="I11" s="242">
        <v>0</v>
      </c>
      <c r="J11" s="242">
        <v>0</v>
      </c>
      <c r="K11" s="242">
        <v>0</v>
      </c>
      <c r="L11" s="242">
        <v>0</v>
      </c>
      <c r="M11" s="242">
        <v>0</v>
      </c>
    </row>
    <row r="12" spans="1:14" ht="20.100000000000001" customHeight="1">
      <c r="A12" s="230" t="s">
        <v>34</v>
      </c>
      <c r="B12" s="231" t="s">
        <v>35</v>
      </c>
      <c r="C12" s="241" t="s">
        <v>36</v>
      </c>
      <c r="D12" s="242">
        <f t="shared" si="2"/>
        <v>4.7912999999999997</v>
      </c>
      <c r="E12" s="242">
        <v>3.6212999999999997</v>
      </c>
      <c r="F12" s="242">
        <v>0</v>
      </c>
      <c r="G12" s="242">
        <v>0</v>
      </c>
      <c r="H12" s="242">
        <v>1.0900000000000001</v>
      </c>
      <c r="I12" s="242">
        <v>0</v>
      </c>
      <c r="J12" s="242">
        <v>0.04</v>
      </c>
      <c r="K12" s="242">
        <v>0.04</v>
      </c>
      <c r="L12" s="242">
        <v>0</v>
      </c>
      <c r="M12" s="242">
        <v>0</v>
      </c>
    </row>
    <row r="13" spans="1:14" ht="20.100000000000001" customHeight="1">
      <c r="A13" s="230" t="s">
        <v>37</v>
      </c>
      <c r="B13" s="231" t="s">
        <v>38</v>
      </c>
      <c r="C13" s="241" t="s">
        <v>39</v>
      </c>
      <c r="D13" s="242">
        <f t="shared" si="2"/>
        <v>0</v>
      </c>
      <c r="E13" s="242">
        <v>0</v>
      </c>
      <c r="F13" s="242">
        <v>0</v>
      </c>
      <c r="G13" s="242">
        <v>0</v>
      </c>
      <c r="H13" s="242">
        <v>0</v>
      </c>
      <c r="I13" s="242">
        <v>0</v>
      </c>
      <c r="J13" s="242">
        <v>0</v>
      </c>
      <c r="K13" s="242">
        <v>0</v>
      </c>
      <c r="L13" s="242">
        <v>0</v>
      </c>
      <c r="M13" s="242">
        <v>0</v>
      </c>
    </row>
    <row r="14" spans="1:14" ht="20.100000000000001" customHeight="1">
      <c r="A14" s="230" t="s">
        <v>40</v>
      </c>
      <c r="B14" s="231" t="s">
        <v>41</v>
      </c>
      <c r="C14" s="241" t="s">
        <v>42</v>
      </c>
      <c r="D14" s="242">
        <f t="shared" si="2"/>
        <v>0</v>
      </c>
      <c r="E14" s="242">
        <v>0</v>
      </c>
      <c r="F14" s="242">
        <v>0</v>
      </c>
      <c r="G14" s="242">
        <v>0</v>
      </c>
      <c r="H14" s="242">
        <v>0</v>
      </c>
      <c r="I14" s="242">
        <v>0</v>
      </c>
      <c r="J14" s="242">
        <v>0</v>
      </c>
      <c r="K14" s="242">
        <v>0</v>
      </c>
      <c r="L14" s="242">
        <v>0</v>
      </c>
      <c r="M14" s="242">
        <v>0</v>
      </c>
    </row>
    <row r="15" spans="1:14" ht="20.100000000000001" customHeight="1">
      <c r="A15" s="230" t="s">
        <v>43</v>
      </c>
      <c r="B15" s="231" t="s">
        <v>44</v>
      </c>
      <c r="C15" s="241" t="s">
        <v>45</v>
      </c>
      <c r="D15" s="242">
        <f t="shared" si="2"/>
        <v>0</v>
      </c>
      <c r="E15" s="242">
        <v>0</v>
      </c>
      <c r="F15" s="242">
        <v>0</v>
      </c>
      <c r="G15" s="242">
        <v>0</v>
      </c>
      <c r="H15" s="242">
        <v>0</v>
      </c>
      <c r="I15" s="242">
        <v>0</v>
      </c>
      <c r="J15" s="242">
        <v>0</v>
      </c>
      <c r="K15" s="242">
        <v>0</v>
      </c>
      <c r="L15" s="242">
        <v>0</v>
      </c>
      <c r="M15" s="242">
        <v>0</v>
      </c>
    </row>
    <row r="16" spans="1:14" ht="31.5" customHeight="1">
      <c r="A16" s="243"/>
      <c r="B16" s="244" t="s">
        <v>260</v>
      </c>
      <c r="C16" s="241"/>
      <c r="D16" s="242">
        <f t="shared" si="2"/>
        <v>0</v>
      </c>
      <c r="E16" s="242">
        <v>0</v>
      </c>
      <c r="F16" s="242">
        <v>0</v>
      </c>
      <c r="G16" s="242">
        <v>0</v>
      </c>
      <c r="H16" s="242">
        <v>0</v>
      </c>
      <c r="I16" s="242">
        <v>0</v>
      </c>
      <c r="J16" s="242">
        <v>0</v>
      </c>
      <c r="K16" s="242">
        <v>0</v>
      </c>
      <c r="L16" s="242">
        <v>0</v>
      </c>
      <c r="M16" s="242">
        <v>0</v>
      </c>
    </row>
    <row r="17" spans="1:13" ht="20.100000000000001" customHeight="1">
      <c r="A17" s="230" t="s">
        <v>46</v>
      </c>
      <c r="B17" s="231" t="s">
        <v>47</v>
      </c>
      <c r="C17" s="241" t="s">
        <v>48</v>
      </c>
      <c r="D17" s="242">
        <f t="shared" si="2"/>
        <v>2.25</v>
      </c>
      <c r="E17" s="242">
        <v>0.05</v>
      </c>
      <c r="F17" s="242">
        <v>0</v>
      </c>
      <c r="G17" s="242">
        <v>0</v>
      </c>
      <c r="H17" s="242">
        <v>2.2000000000000002</v>
      </c>
      <c r="I17" s="242">
        <v>0</v>
      </c>
      <c r="J17" s="242">
        <v>0</v>
      </c>
      <c r="K17" s="242">
        <v>0</v>
      </c>
      <c r="L17" s="242">
        <v>0</v>
      </c>
      <c r="M17" s="242">
        <v>0</v>
      </c>
    </row>
    <row r="18" spans="1:13" ht="20.100000000000001" customHeight="1">
      <c r="A18" s="230" t="s">
        <v>49</v>
      </c>
      <c r="B18" s="231" t="s">
        <v>50</v>
      </c>
      <c r="C18" s="241" t="s">
        <v>51</v>
      </c>
      <c r="D18" s="242">
        <f t="shared" si="2"/>
        <v>0</v>
      </c>
      <c r="E18" s="242">
        <v>0</v>
      </c>
      <c r="F18" s="242">
        <v>0</v>
      </c>
      <c r="G18" s="242">
        <v>0</v>
      </c>
      <c r="H18" s="242">
        <v>0</v>
      </c>
      <c r="I18" s="242">
        <v>0</v>
      </c>
      <c r="J18" s="242">
        <v>0</v>
      </c>
      <c r="K18" s="242">
        <v>0</v>
      </c>
      <c r="L18" s="242">
        <v>0</v>
      </c>
      <c r="M18" s="242">
        <v>0</v>
      </c>
    </row>
    <row r="19" spans="1:13" ht="20.100000000000001" customHeight="1">
      <c r="A19" s="230" t="s">
        <v>52</v>
      </c>
      <c r="B19" s="231" t="s">
        <v>53</v>
      </c>
      <c r="C19" s="241" t="s">
        <v>54</v>
      </c>
      <c r="D19" s="242">
        <f t="shared" si="2"/>
        <v>0</v>
      </c>
      <c r="E19" s="242">
        <v>0</v>
      </c>
      <c r="F19" s="242">
        <v>0</v>
      </c>
      <c r="G19" s="242">
        <v>0</v>
      </c>
      <c r="H19" s="242">
        <v>0</v>
      </c>
      <c r="I19" s="242">
        <v>0</v>
      </c>
      <c r="J19" s="242">
        <v>0</v>
      </c>
      <c r="K19" s="242">
        <v>0</v>
      </c>
      <c r="L19" s="242">
        <v>0</v>
      </c>
      <c r="M19" s="242">
        <v>0</v>
      </c>
    </row>
    <row r="20" spans="1:13" s="16" customFormat="1" ht="20.100000000000001" customHeight="1">
      <c r="A20" s="247">
        <v>2</v>
      </c>
      <c r="B20" s="248" t="s">
        <v>55</v>
      </c>
      <c r="C20" s="249" t="s">
        <v>56</v>
      </c>
      <c r="D20" s="250">
        <f t="shared" ref="D20:M20" si="3">SUM(D21:D29)+SUM(D46:D57)</f>
        <v>4.8100000000000005</v>
      </c>
      <c r="E20" s="250">
        <f t="shared" si="3"/>
        <v>2.6</v>
      </c>
      <c r="F20" s="250">
        <f t="shared" si="3"/>
        <v>0.22</v>
      </c>
      <c r="G20" s="250">
        <f t="shared" si="3"/>
        <v>0</v>
      </c>
      <c r="H20" s="250">
        <f t="shared" si="3"/>
        <v>1.53</v>
      </c>
      <c r="I20" s="250">
        <f t="shared" si="3"/>
        <v>0</v>
      </c>
      <c r="J20" s="250">
        <f t="shared" si="3"/>
        <v>0.45999999999999996</v>
      </c>
      <c r="K20" s="250">
        <f t="shared" si="3"/>
        <v>0</v>
      </c>
      <c r="L20" s="250">
        <f t="shared" si="3"/>
        <v>0</v>
      </c>
      <c r="M20" s="250">
        <f t="shared" si="3"/>
        <v>0</v>
      </c>
    </row>
    <row r="21" spans="1:13" ht="20.100000000000001" customHeight="1">
      <c r="A21" s="230" t="s">
        <v>57</v>
      </c>
      <c r="B21" s="231" t="s">
        <v>58</v>
      </c>
      <c r="C21" s="241" t="s">
        <v>59</v>
      </c>
      <c r="D21" s="242">
        <f t="shared" ref="D21:D27" si="4">SUM(E21:M21)</f>
        <v>0</v>
      </c>
      <c r="E21" s="242">
        <v>0</v>
      </c>
      <c r="F21" s="242">
        <v>0</v>
      </c>
      <c r="G21" s="242">
        <v>0</v>
      </c>
      <c r="H21" s="242">
        <v>0</v>
      </c>
      <c r="I21" s="242">
        <v>0</v>
      </c>
      <c r="J21" s="242">
        <v>0</v>
      </c>
      <c r="K21" s="242">
        <v>0</v>
      </c>
      <c r="L21" s="242">
        <v>0</v>
      </c>
      <c r="M21" s="242">
        <v>0</v>
      </c>
    </row>
    <row r="22" spans="1:13" ht="20.100000000000001" customHeight="1">
      <c r="A22" s="230" t="s">
        <v>60</v>
      </c>
      <c r="B22" s="231" t="s">
        <v>61</v>
      </c>
      <c r="C22" s="241" t="s">
        <v>62</v>
      </c>
      <c r="D22" s="242">
        <f t="shared" si="4"/>
        <v>0</v>
      </c>
      <c r="E22" s="242">
        <v>0</v>
      </c>
      <c r="F22" s="242">
        <v>0</v>
      </c>
      <c r="G22" s="242">
        <v>0</v>
      </c>
      <c r="H22" s="242">
        <v>0</v>
      </c>
      <c r="I22" s="242">
        <v>0</v>
      </c>
      <c r="J22" s="242">
        <v>0</v>
      </c>
      <c r="K22" s="242">
        <v>0</v>
      </c>
      <c r="L22" s="242">
        <v>0</v>
      </c>
      <c r="M22" s="242">
        <v>0</v>
      </c>
    </row>
    <row r="23" spans="1:13" ht="20.100000000000001" customHeight="1">
      <c r="A23" s="230" t="s">
        <v>63</v>
      </c>
      <c r="B23" s="231" t="s">
        <v>64</v>
      </c>
      <c r="C23" s="241" t="s">
        <v>65</v>
      </c>
      <c r="D23" s="242">
        <f t="shared" si="4"/>
        <v>0</v>
      </c>
      <c r="E23" s="242">
        <v>0</v>
      </c>
      <c r="F23" s="242">
        <v>0</v>
      </c>
      <c r="G23" s="242">
        <v>0</v>
      </c>
      <c r="H23" s="242">
        <v>0</v>
      </c>
      <c r="I23" s="242">
        <v>0</v>
      </c>
      <c r="J23" s="242">
        <v>0</v>
      </c>
      <c r="K23" s="242">
        <v>0</v>
      </c>
      <c r="L23" s="242">
        <v>0</v>
      </c>
      <c r="M23" s="242">
        <v>0</v>
      </c>
    </row>
    <row r="24" spans="1:13" ht="20.100000000000001" customHeight="1">
      <c r="A24" s="230" t="s">
        <v>66</v>
      </c>
      <c r="B24" s="231" t="s">
        <v>68</v>
      </c>
      <c r="C24" s="241" t="s">
        <v>69</v>
      </c>
      <c r="D24" s="242">
        <f t="shared" si="4"/>
        <v>0</v>
      </c>
      <c r="E24" s="242">
        <v>0</v>
      </c>
      <c r="F24" s="242">
        <v>0</v>
      </c>
      <c r="G24" s="242">
        <v>0</v>
      </c>
      <c r="H24" s="242">
        <v>0</v>
      </c>
      <c r="I24" s="242">
        <v>0</v>
      </c>
      <c r="J24" s="242">
        <v>0</v>
      </c>
      <c r="K24" s="242">
        <v>0</v>
      </c>
      <c r="L24" s="242">
        <v>0</v>
      </c>
      <c r="M24" s="242">
        <v>0</v>
      </c>
    </row>
    <row r="25" spans="1:13" ht="20.100000000000001" customHeight="1">
      <c r="A25" s="230" t="s">
        <v>67</v>
      </c>
      <c r="B25" s="231" t="s">
        <v>71</v>
      </c>
      <c r="C25" s="241" t="s">
        <v>72</v>
      </c>
      <c r="D25" s="242">
        <f t="shared" si="4"/>
        <v>0</v>
      </c>
      <c r="E25" s="242">
        <v>0</v>
      </c>
      <c r="F25" s="242">
        <v>0</v>
      </c>
      <c r="G25" s="242">
        <v>0</v>
      </c>
      <c r="H25" s="242">
        <v>0</v>
      </c>
      <c r="I25" s="242">
        <v>0</v>
      </c>
      <c r="J25" s="242">
        <v>0</v>
      </c>
      <c r="K25" s="242">
        <v>0</v>
      </c>
      <c r="L25" s="242">
        <v>0</v>
      </c>
      <c r="M25" s="242">
        <v>0</v>
      </c>
    </row>
    <row r="26" spans="1:13" ht="31.5" customHeight="1">
      <c r="A26" s="230" t="s">
        <v>70</v>
      </c>
      <c r="B26" s="231" t="s">
        <v>74</v>
      </c>
      <c r="C26" s="241" t="s">
        <v>75</v>
      </c>
      <c r="D26" s="242">
        <f t="shared" si="4"/>
        <v>0</v>
      </c>
      <c r="E26" s="242">
        <v>0</v>
      </c>
      <c r="F26" s="242">
        <v>0</v>
      </c>
      <c r="G26" s="242">
        <v>0</v>
      </c>
      <c r="H26" s="242">
        <v>0</v>
      </c>
      <c r="I26" s="242">
        <v>0</v>
      </c>
      <c r="J26" s="242">
        <v>0</v>
      </c>
      <c r="K26" s="242">
        <v>0</v>
      </c>
      <c r="L26" s="242">
        <v>0</v>
      </c>
      <c r="M26" s="242">
        <v>0</v>
      </c>
    </row>
    <row r="27" spans="1:13" ht="31.5">
      <c r="A27" s="230" t="s">
        <v>73</v>
      </c>
      <c r="B27" s="231" t="s">
        <v>77</v>
      </c>
      <c r="C27" s="241" t="s">
        <v>78</v>
      </c>
      <c r="D27" s="242">
        <f t="shared" si="4"/>
        <v>0</v>
      </c>
      <c r="E27" s="242">
        <v>0</v>
      </c>
      <c r="F27" s="242">
        <v>0</v>
      </c>
      <c r="G27" s="242">
        <v>0</v>
      </c>
      <c r="H27" s="242">
        <v>0</v>
      </c>
      <c r="I27" s="242">
        <v>0</v>
      </c>
      <c r="J27" s="242">
        <v>0</v>
      </c>
      <c r="K27" s="242">
        <v>0</v>
      </c>
      <c r="L27" s="242">
        <v>0</v>
      </c>
      <c r="M27" s="242">
        <v>0</v>
      </c>
    </row>
    <row r="28" spans="1:13" ht="31.5">
      <c r="A28" s="230" t="s">
        <v>76</v>
      </c>
      <c r="B28" s="231" t="s">
        <v>122</v>
      </c>
      <c r="C28" s="241" t="s">
        <v>123</v>
      </c>
      <c r="D28" s="242">
        <f t="shared" ref="D28" si="5">SUM(E28:M28)</f>
        <v>0</v>
      </c>
      <c r="E28" s="242">
        <v>0</v>
      </c>
      <c r="F28" s="242">
        <v>0</v>
      </c>
      <c r="G28" s="242">
        <v>0</v>
      </c>
      <c r="H28" s="242">
        <v>0</v>
      </c>
      <c r="I28" s="242">
        <v>0</v>
      </c>
      <c r="J28" s="242">
        <v>0</v>
      </c>
      <c r="K28" s="242">
        <v>0</v>
      </c>
      <c r="L28" s="242">
        <v>0</v>
      </c>
      <c r="M28" s="242">
        <v>0</v>
      </c>
    </row>
    <row r="29" spans="1:13" ht="33.75" customHeight="1">
      <c r="A29" s="230" t="s">
        <v>79</v>
      </c>
      <c r="B29" s="231" t="s">
        <v>80</v>
      </c>
      <c r="C29" s="241" t="s">
        <v>81</v>
      </c>
      <c r="D29" s="242">
        <f t="shared" ref="D29:M29" si="6">SUM(D30:D45)</f>
        <v>0</v>
      </c>
      <c r="E29" s="242">
        <f t="shared" si="6"/>
        <v>0</v>
      </c>
      <c r="F29" s="242">
        <f t="shared" si="6"/>
        <v>0</v>
      </c>
      <c r="G29" s="242">
        <f t="shared" si="6"/>
        <v>0</v>
      </c>
      <c r="H29" s="242">
        <f t="shared" si="6"/>
        <v>0</v>
      </c>
      <c r="I29" s="242">
        <f t="shared" si="6"/>
        <v>0</v>
      </c>
      <c r="J29" s="242">
        <f t="shared" si="6"/>
        <v>0</v>
      </c>
      <c r="K29" s="242">
        <f t="shared" si="6"/>
        <v>0</v>
      </c>
      <c r="L29" s="242">
        <f t="shared" si="6"/>
        <v>0</v>
      </c>
      <c r="M29" s="242">
        <f t="shared" si="6"/>
        <v>0</v>
      </c>
    </row>
    <row r="30" spans="1:13" s="192" customFormat="1" ht="20.100000000000001" customHeight="1">
      <c r="A30" s="347" t="s">
        <v>202</v>
      </c>
      <c r="B30" s="334" t="s">
        <v>262</v>
      </c>
      <c r="C30" s="335" t="s">
        <v>88</v>
      </c>
      <c r="D30" s="251">
        <f t="shared" ref="D30:D32" si="7">SUM(E30:M30)</f>
        <v>0</v>
      </c>
      <c r="E30" s="251">
        <v>0</v>
      </c>
      <c r="F30" s="251">
        <v>0</v>
      </c>
      <c r="G30" s="251">
        <v>0</v>
      </c>
      <c r="H30" s="251">
        <v>0</v>
      </c>
      <c r="I30" s="251">
        <v>0</v>
      </c>
      <c r="J30" s="251">
        <v>0</v>
      </c>
      <c r="K30" s="251">
        <v>0</v>
      </c>
      <c r="L30" s="251">
        <v>0</v>
      </c>
      <c r="M30" s="251">
        <v>0</v>
      </c>
    </row>
    <row r="31" spans="1:13" s="192" customFormat="1" ht="20.100000000000001" customHeight="1">
      <c r="A31" s="347" t="s">
        <v>202</v>
      </c>
      <c r="B31" s="334" t="s">
        <v>263</v>
      </c>
      <c r="C31" s="335" t="s">
        <v>89</v>
      </c>
      <c r="D31" s="251">
        <f t="shared" si="7"/>
        <v>0</v>
      </c>
      <c r="E31" s="251">
        <v>0</v>
      </c>
      <c r="F31" s="251">
        <v>0</v>
      </c>
      <c r="G31" s="251">
        <v>0</v>
      </c>
      <c r="H31" s="251">
        <v>0</v>
      </c>
      <c r="I31" s="251">
        <v>0</v>
      </c>
      <c r="J31" s="251">
        <v>0</v>
      </c>
      <c r="K31" s="251">
        <v>0</v>
      </c>
      <c r="L31" s="251">
        <v>0</v>
      </c>
      <c r="M31" s="251">
        <v>0</v>
      </c>
    </row>
    <row r="32" spans="1:13" s="192" customFormat="1" ht="20.100000000000001" customHeight="1">
      <c r="A32" s="347" t="s">
        <v>202</v>
      </c>
      <c r="B32" s="334" t="s">
        <v>264</v>
      </c>
      <c r="C32" s="335" t="s">
        <v>82</v>
      </c>
      <c r="D32" s="251">
        <f t="shared" si="7"/>
        <v>0</v>
      </c>
      <c r="E32" s="251">
        <v>0</v>
      </c>
      <c r="F32" s="251">
        <v>0</v>
      </c>
      <c r="G32" s="251">
        <v>0</v>
      </c>
      <c r="H32" s="251">
        <v>0</v>
      </c>
      <c r="I32" s="251">
        <v>0</v>
      </c>
      <c r="J32" s="251">
        <v>0</v>
      </c>
      <c r="K32" s="251">
        <v>0</v>
      </c>
      <c r="L32" s="251">
        <v>0</v>
      </c>
      <c r="M32" s="251">
        <v>0</v>
      </c>
    </row>
    <row r="33" spans="1:13" s="192" customFormat="1" ht="20.100000000000001" customHeight="1">
      <c r="A33" s="347" t="s">
        <v>202</v>
      </c>
      <c r="B33" s="334" t="s">
        <v>265</v>
      </c>
      <c r="C33" s="335" t="s">
        <v>83</v>
      </c>
      <c r="D33" s="251">
        <f t="shared" ref="D33:D57" si="8">SUM(E33:M33)</f>
        <v>0</v>
      </c>
      <c r="E33" s="251">
        <v>0</v>
      </c>
      <c r="F33" s="251">
        <v>0</v>
      </c>
      <c r="G33" s="251">
        <v>0</v>
      </c>
      <c r="H33" s="251">
        <v>0</v>
      </c>
      <c r="I33" s="251">
        <v>0</v>
      </c>
      <c r="J33" s="251">
        <v>0</v>
      </c>
      <c r="K33" s="251">
        <v>0</v>
      </c>
      <c r="L33" s="251">
        <v>0</v>
      </c>
      <c r="M33" s="251">
        <v>0</v>
      </c>
    </row>
    <row r="34" spans="1:13" s="192" customFormat="1" ht="20.100000000000001" customHeight="1">
      <c r="A34" s="347" t="s">
        <v>202</v>
      </c>
      <c r="B34" s="334" t="s">
        <v>266</v>
      </c>
      <c r="C34" s="335" t="s">
        <v>84</v>
      </c>
      <c r="D34" s="251">
        <f t="shared" si="8"/>
        <v>0</v>
      </c>
      <c r="E34" s="251">
        <v>0</v>
      </c>
      <c r="F34" s="251">
        <v>0</v>
      </c>
      <c r="G34" s="251">
        <v>0</v>
      </c>
      <c r="H34" s="251">
        <v>0</v>
      </c>
      <c r="I34" s="251">
        <v>0</v>
      </c>
      <c r="J34" s="251">
        <v>0</v>
      </c>
      <c r="K34" s="251">
        <v>0</v>
      </c>
      <c r="L34" s="251">
        <v>0</v>
      </c>
      <c r="M34" s="251">
        <v>0</v>
      </c>
    </row>
    <row r="35" spans="1:13" s="192" customFormat="1" ht="20.100000000000001" customHeight="1">
      <c r="A35" s="347" t="s">
        <v>202</v>
      </c>
      <c r="B35" s="334" t="s">
        <v>267</v>
      </c>
      <c r="C35" s="335" t="s">
        <v>85</v>
      </c>
      <c r="D35" s="251">
        <f t="shared" si="8"/>
        <v>0</v>
      </c>
      <c r="E35" s="251">
        <v>0</v>
      </c>
      <c r="F35" s="251">
        <v>0</v>
      </c>
      <c r="G35" s="251">
        <v>0</v>
      </c>
      <c r="H35" s="251">
        <v>0</v>
      </c>
      <c r="I35" s="251">
        <v>0</v>
      </c>
      <c r="J35" s="251">
        <v>0</v>
      </c>
      <c r="K35" s="251">
        <v>0</v>
      </c>
      <c r="L35" s="251">
        <v>0</v>
      </c>
      <c r="M35" s="251">
        <v>0</v>
      </c>
    </row>
    <row r="36" spans="1:13" s="192" customFormat="1" ht="20.100000000000001" customHeight="1">
      <c r="A36" s="347" t="s">
        <v>202</v>
      </c>
      <c r="B36" s="334" t="s">
        <v>268</v>
      </c>
      <c r="C36" s="335" t="s">
        <v>90</v>
      </c>
      <c r="D36" s="251">
        <f t="shared" ref="D36:D37" si="9">SUM(E36:M36)</f>
        <v>0</v>
      </c>
      <c r="E36" s="251">
        <v>0</v>
      </c>
      <c r="F36" s="251">
        <v>0</v>
      </c>
      <c r="G36" s="251">
        <v>0</v>
      </c>
      <c r="H36" s="251">
        <v>0</v>
      </c>
      <c r="I36" s="251">
        <v>0</v>
      </c>
      <c r="J36" s="251">
        <v>0</v>
      </c>
      <c r="K36" s="251">
        <v>0</v>
      </c>
      <c r="L36" s="251">
        <v>0</v>
      </c>
      <c r="M36" s="251">
        <v>0</v>
      </c>
    </row>
    <row r="37" spans="1:13" s="192" customFormat="1" ht="20.100000000000001" customHeight="1">
      <c r="A37" s="347" t="s">
        <v>202</v>
      </c>
      <c r="B37" s="334" t="s">
        <v>269</v>
      </c>
      <c r="C37" s="335" t="s">
        <v>91</v>
      </c>
      <c r="D37" s="251">
        <f t="shared" si="9"/>
        <v>0</v>
      </c>
      <c r="E37" s="251">
        <v>0</v>
      </c>
      <c r="F37" s="251">
        <v>0</v>
      </c>
      <c r="G37" s="251">
        <v>0</v>
      </c>
      <c r="H37" s="251">
        <v>0</v>
      </c>
      <c r="I37" s="251">
        <v>0</v>
      </c>
      <c r="J37" s="251">
        <v>0</v>
      </c>
      <c r="K37" s="251">
        <v>0</v>
      </c>
      <c r="L37" s="251">
        <v>0</v>
      </c>
      <c r="M37" s="251">
        <v>0</v>
      </c>
    </row>
    <row r="38" spans="1:13" s="192" customFormat="1" ht="20.100000000000001" customHeight="1">
      <c r="A38" s="347" t="s">
        <v>202</v>
      </c>
      <c r="B38" s="334" t="s">
        <v>261</v>
      </c>
      <c r="C38" s="335" t="s">
        <v>270</v>
      </c>
      <c r="D38" s="251">
        <f t="shared" ref="D38:D42" si="10">SUM(E38:M38)</f>
        <v>0</v>
      </c>
      <c r="E38" s="251">
        <v>0</v>
      </c>
      <c r="F38" s="251">
        <v>0</v>
      </c>
      <c r="G38" s="251">
        <v>0</v>
      </c>
      <c r="H38" s="251">
        <v>0</v>
      </c>
      <c r="I38" s="251">
        <v>0</v>
      </c>
      <c r="J38" s="251">
        <v>0</v>
      </c>
      <c r="K38" s="251">
        <v>0</v>
      </c>
      <c r="L38" s="251">
        <v>0</v>
      </c>
      <c r="M38" s="251">
        <v>0</v>
      </c>
    </row>
    <row r="39" spans="1:13" ht="20.100000000000001" customHeight="1">
      <c r="A39" s="347" t="s">
        <v>202</v>
      </c>
      <c r="B39" s="334" t="s">
        <v>93</v>
      </c>
      <c r="C39" s="335" t="s">
        <v>94</v>
      </c>
      <c r="D39" s="242">
        <f t="shared" si="10"/>
        <v>0</v>
      </c>
      <c r="E39" s="242">
        <v>0</v>
      </c>
      <c r="F39" s="242">
        <v>0</v>
      </c>
      <c r="G39" s="242">
        <v>0</v>
      </c>
      <c r="H39" s="242">
        <v>0</v>
      </c>
      <c r="I39" s="242">
        <v>0</v>
      </c>
      <c r="J39" s="242">
        <v>0</v>
      </c>
      <c r="K39" s="242">
        <v>0</v>
      </c>
      <c r="L39" s="242">
        <v>0</v>
      </c>
      <c r="M39" s="242">
        <v>0</v>
      </c>
    </row>
    <row r="40" spans="1:13" ht="20.100000000000001" customHeight="1">
      <c r="A40" s="347" t="s">
        <v>202</v>
      </c>
      <c r="B40" s="334" t="s">
        <v>99</v>
      </c>
      <c r="C40" s="335" t="s">
        <v>100</v>
      </c>
      <c r="D40" s="242">
        <f t="shared" si="10"/>
        <v>0</v>
      </c>
      <c r="E40" s="242">
        <v>0</v>
      </c>
      <c r="F40" s="242">
        <v>0</v>
      </c>
      <c r="G40" s="242">
        <v>0</v>
      </c>
      <c r="H40" s="242">
        <v>0</v>
      </c>
      <c r="I40" s="242">
        <v>0</v>
      </c>
      <c r="J40" s="242">
        <v>0</v>
      </c>
      <c r="K40" s="242">
        <v>0</v>
      </c>
      <c r="L40" s="242">
        <v>0</v>
      </c>
      <c r="M40" s="242">
        <v>0</v>
      </c>
    </row>
    <row r="41" spans="1:13" ht="20.100000000000001" customHeight="1">
      <c r="A41" s="347" t="s">
        <v>202</v>
      </c>
      <c r="B41" s="334" t="s">
        <v>117</v>
      </c>
      <c r="C41" s="335" t="s">
        <v>118</v>
      </c>
      <c r="D41" s="242">
        <f t="shared" si="10"/>
        <v>0</v>
      </c>
      <c r="E41" s="242">
        <v>0</v>
      </c>
      <c r="F41" s="242">
        <v>0</v>
      </c>
      <c r="G41" s="242">
        <v>0</v>
      </c>
      <c r="H41" s="242">
        <v>0</v>
      </c>
      <c r="I41" s="242">
        <v>0</v>
      </c>
      <c r="J41" s="242">
        <v>0</v>
      </c>
      <c r="K41" s="242">
        <v>0</v>
      </c>
      <c r="L41" s="242">
        <v>0</v>
      </c>
      <c r="M41" s="242">
        <v>0</v>
      </c>
    </row>
    <row r="42" spans="1:13" ht="15.75">
      <c r="A42" s="347" t="s">
        <v>202</v>
      </c>
      <c r="B42" s="334" t="s">
        <v>120</v>
      </c>
      <c r="C42" s="335" t="s">
        <v>121</v>
      </c>
      <c r="D42" s="242">
        <f t="shared" si="10"/>
        <v>0</v>
      </c>
      <c r="E42" s="242">
        <v>0</v>
      </c>
      <c r="F42" s="242">
        <v>0</v>
      </c>
      <c r="G42" s="242">
        <v>0</v>
      </c>
      <c r="H42" s="242">
        <v>0</v>
      </c>
      <c r="I42" s="242">
        <v>0</v>
      </c>
      <c r="J42" s="242">
        <v>0</v>
      </c>
      <c r="K42" s="242">
        <v>0</v>
      </c>
      <c r="L42" s="242">
        <v>0</v>
      </c>
      <c r="M42" s="242">
        <v>0</v>
      </c>
    </row>
    <row r="43" spans="1:13" s="192" customFormat="1" ht="20.100000000000001" customHeight="1">
      <c r="A43" s="347" t="s">
        <v>202</v>
      </c>
      <c r="B43" s="334" t="s">
        <v>271</v>
      </c>
      <c r="C43" s="335" t="s">
        <v>86</v>
      </c>
      <c r="D43" s="251">
        <f t="shared" si="8"/>
        <v>0</v>
      </c>
      <c r="E43" s="251">
        <v>0</v>
      </c>
      <c r="F43" s="251">
        <v>0</v>
      </c>
      <c r="G43" s="251">
        <v>0</v>
      </c>
      <c r="H43" s="251">
        <v>0</v>
      </c>
      <c r="I43" s="251">
        <v>0</v>
      </c>
      <c r="J43" s="251">
        <v>0</v>
      </c>
      <c r="K43" s="251">
        <v>0</v>
      </c>
      <c r="L43" s="251">
        <v>0</v>
      </c>
      <c r="M43" s="251">
        <v>0</v>
      </c>
    </row>
    <row r="44" spans="1:13" s="192" customFormat="1" ht="20.100000000000001" customHeight="1">
      <c r="A44" s="347" t="s">
        <v>202</v>
      </c>
      <c r="B44" s="334" t="s">
        <v>272</v>
      </c>
      <c r="C44" s="335" t="s">
        <v>87</v>
      </c>
      <c r="D44" s="251">
        <f t="shared" si="8"/>
        <v>0</v>
      </c>
      <c r="E44" s="251">
        <v>0</v>
      </c>
      <c r="F44" s="251">
        <v>0</v>
      </c>
      <c r="G44" s="251">
        <v>0</v>
      </c>
      <c r="H44" s="251">
        <v>0</v>
      </c>
      <c r="I44" s="251">
        <v>0</v>
      </c>
      <c r="J44" s="251">
        <v>0</v>
      </c>
      <c r="K44" s="251">
        <v>0</v>
      </c>
      <c r="L44" s="251">
        <v>0</v>
      </c>
      <c r="M44" s="251">
        <v>0</v>
      </c>
    </row>
    <row r="45" spans="1:13" s="192" customFormat="1" ht="20.100000000000001" customHeight="1">
      <c r="A45" s="347" t="s">
        <v>202</v>
      </c>
      <c r="B45" s="334" t="s">
        <v>273</v>
      </c>
      <c r="C45" s="335" t="s">
        <v>92</v>
      </c>
      <c r="D45" s="251">
        <f t="shared" si="8"/>
        <v>0</v>
      </c>
      <c r="E45" s="251">
        <v>0</v>
      </c>
      <c r="F45" s="251">
        <v>0</v>
      </c>
      <c r="G45" s="251">
        <v>0</v>
      </c>
      <c r="H45" s="251">
        <v>0</v>
      </c>
      <c r="I45" s="251">
        <v>0</v>
      </c>
      <c r="J45" s="251">
        <v>0</v>
      </c>
      <c r="K45" s="251">
        <v>0</v>
      </c>
      <c r="L45" s="251">
        <v>0</v>
      </c>
      <c r="M45" s="251">
        <v>0</v>
      </c>
    </row>
    <row r="46" spans="1:13" ht="20.100000000000001" customHeight="1">
      <c r="A46" s="252" t="s">
        <v>160</v>
      </c>
      <c r="B46" s="231" t="s">
        <v>93</v>
      </c>
      <c r="C46" s="241" t="s">
        <v>94</v>
      </c>
      <c r="D46" s="242">
        <f t="shared" si="8"/>
        <v>0</v>
      </c>
      <c r="E46" s="242">
        <v>0</v>
      </c>
      <c r="F46" s="242">
        <v>0</v>
      </c>
      <c r="G46" s="242">
        <v>0</v>
      </c>
      <c r="H46" s="242">
        <v>0</v>
      </c>
      <c r="I46" s="242">
        <v>0</v>
      </c>
      <c r="J46" s="242">
        <v>0</v>
      </c>
      <c r="K46" s="242">
        <v>0</v>
      </c>
      <c r="L46" s="242">
        <v>0</v>
      </c>
      <c r="M46" s="242">
        <v>0</v>
      </c>
    </row>
    <row r="47" spans="1:13" ht="20.100000000000001" customHeight="1">
      <c r="A47" s="252" t="s">
        <v>95</v>
      </c>
      <c r="B47" s="231" t="s">
        <v>125</v>
      </c>
      <c r="C47" s="241" t="s">
        <v>126</v>
      </c>
      <c r="D47" s="242">
        <f t="shared" ref="D47:D48" si="11">SUM(E47:M47)</f>
        <v>0</v>
      </c>
      <c r="E47" s="242">
        <v>0</v>
      </c>
      <c r="F47" s="242">
        <v>0</v>
      </c>
      <c r="G47" s="242">
        <v>0</v>
      </c>
      <c r="H47" s="242">
        <v>0</v>
      </c>
      <c r="I47" s="242">
        <v>0</v>
      </c>
      <c r="J47" s="242">
        <v>0</v>
      </c>
      <c r="K47" s="242">
        <v>0</v>
      </c>
      <c r="L47" s="242">
        <v>0</v>
      </c>
      <c r="M47" s="242">
        <v>0</v>
      </c>
    </row>
    <row r="48" spans="1:13" ht="15.75">
      <c r="A48" s="252" t="s">
        <v>98</v>
      </c>
      <c r="B48" s="231" t="s">
        <v>128</v>
      </c>
      <c r="C48" s="241" t="s">
        <v>129</v>
      </c>
      <c r="D48" s="242">
        <f t="shared" si="11"/>
        <v>0</v>
      </c>
      <c r="E48" s="242">
        <v>0</v>
      </c>
      <c r="F48" s="242">
        <v>0</v>
      </c>
      <c r="G48" s="242">
        <v>0</v>
      </c>
      <c r="H48" s="242">
        <v>0</v>
      </c>
      <c r="I48" s="242">
        <v>0</v>
      </c>
      <c r="J48" s="242">
        <v>0</v>
      </c>
      <c r="K48" s="242">
        <v>0</v>
      </c>
      <c r="L48" s="242">
        <v>0</v>
      </c>
      <c r="M48" s="242">
        <v>0</v>
      </c>
    </row>
    <row r="49" spans="1:13" ht="20.100000000000001" customHeight="1">
      <c r="A49" s="252" t="s">
        <v>101</v>
      </c>
      <c r="B49" s="231" t="s">
        <v>102</v>
      </c>
      <c r="C49" s="241" t="s">
        <v>103</v>
      </c>
      <c r="D49" s="242">
        <f t="shared" si="8"/>
        <v>2.21</v>
      </c>
      <c r="E49" s="242">
        <v>0</v>
      </c>
      <c r="F49" s="242">
        <v>0.22</v>
      </c>
      <c r="G49" s="242">
        <v>0</v>
      </c>
      <c r="H49" s="242">
        <v>1.53</v>
      </c>
      <c r="I49" s="242">
        <v>0</v>
      </c>
      <c r="J49" s="242">
        <v>0.45999999999999996</v>
      </c>
      <c r="K49" s="242">
        <v>0</v>
      </c>
      <c r="L49" s="242">
        <v>0</v>
      </c>
      <c r="M49" s="242">
        <v>0</v>
      </c>
    </row>
    <row r="50" spans="1:13" ht="20.100000000000001" customHeight="1">
      <c r="A50" s="252" t="s">
        <v>104</v>
      </c>
      <c r="B50" s="231" t="s">
        <v>105</v>
      </c>
      <c r="C50" s="241" t="s">
        <v>106</v>
      </c>
      <c r="D50" s="242">
        <f t="shared" si="8"/>
        <v>2.6</v>
      </c>
      <c r="E50" s="242">
        <v>2.6</v>
      </c>
      <c r="F50" s="242">
        <v>0</v>
      </c>
      <c r="G50" s="242">
        <v>0</v>
      </c>
      <c r="H50" s="242">
        <v>0</v>
      </c>
      <c r="I50" s="242">
        <v>0</v>
      </c>
      <c r="J50" s="242">
        <v>0</v>
      </c>
      <c r="K50" s="242">
        <v>0</v>
      </c>
      <c r="L50" s="242">
        <v>0</v>
      </c>
      <c r="M50" s="242">
        <v>0</v>
      </c>
    </row>
    <row r="51" spans="1:13" ht="20.100000000000001" customHeight="1">
      <c r="A51" s="252" t="s">
        <v>107</v>
      </c>
      <c r="B51" s="231" t="s">
        <v>108</v>
      </c>
      <c r="C51" s="241" t="s">
        <v>109</v>
      </c>
      <c r="D51" s="242">
        <f t="shared" si="8"/>
        <v>0</v>
      </c>
      <c r="E51" s="242">
        <v>0</v>
      </c>
      <c r="F51" s="242">
        <v>0</v>
      </c>
      <c r="G51" s="242">
        <v>0</v>
      </c>
      <c r="H51" s="242">
        <v>0</v>
      </c>
      <c r="I51" s="242">
        <v>0</v>
      </c>
      <c r="J51" s="242">
        <v>0</v>
      </c>
      <c r="K51" s="242">
        <v>0</v>
      </c>
      <c r="L51" s="242">
        <v>0</v>
      </c>
      <c r="M51" s="242">
        <v>0</v>
      </c>
    </row>
    <row r="52" spans="1:13" ht="31.5">
      <c r="A52" s="252" t="s">
        <v>110</v>
      </c>
      <c r="B52" s="231" t="s">
        <v>111</v>
      </c>
      <c r="C52" s="241" t="s">
        <v>112</v>
      </c>
      <c r="D52" s="242">
        <f t="shared" si="8"/>
        <v>0</v>
      </c>
      <c r="E52" s="242">
        <v>0</v>
      </c>
      <c r="F52" s="242">
        <v>0</v>
      </c>
      <c r="G52" s="242">
        <v>0</v>
      </c>
      <c r="H52" s="242">
        <v>0</v>
      </c>
      <c r="I52" s="242">
        <v>0</v>
      </c>
      <c r="J52" s="242">
        <v>0</v>
      </c>
      <c r="K52" s="242">
        <v>0</v>
      </c>
      <c r="L52" s="242">
        <v>0</v>
      </c>
      <c r="M52" s="242">
        <v>0</v>
      </c>
    </row>
    <row r="53" spans="1:13" ht="20.100000000000001" customHeight="1">
      <c r="A53" s="252" t="s">
        <v>113</v>
      </c>
      <c r="B53" s="231" t="s">
        <v>114</v>
      </c>
      <c r="C53" s="241" t="s">
        <v>115</v>
      </c>
      <c r="D53" s="242">
        <f t="shared" si="8"/>
        <v>0</v>
      </c>
      <c r="E53" s="242">
        <v>0</v>
      </c>
      <c r="F53" s="242">
        <v>0</v>
      </c>
      <c r="G53" s="242">
        <v>0</v>
      </c>
      <c r="H53" s="242">
        <v>0</v>
      </c>
      <c r="I53" s="242">
        <v>0</v>
      </c>
      <c r="J53" s="242">
        <v>0</v>
      </c>
      <c r="K53" s="242">
        <v>0</v>
      </c>
      <c r="L53" s="242">
        <v>0</v>
      </c>
      <c r="M53" s="242">
        <v>0</v>
      </c>
    </row>
    <row r="54" spans="1:13" ht="20.100000000000001" customHeight="1">
      <c r="A54" s="252" t="s">
        <v>116</v>
      </c>
      <c r="B54" s="231" t="s">
        <v>131</v>
      </c>
      <c r="C54" s="241" t="s">
        <v>132</v>
      </c>
      <c r="D54" s="242">
        <f t="shared" si="8"/>
        <v>0</v>
      </c>
      <c r="E54" s="242">
        <v>0</v>
      </c>
      <c r="F54" s="242">
        <v>0</v>
      </c>
      <c r="G54" s="242">
        <v>0</v>
      </c>
      <c r="H54" s="242">
        <v>0</v>
      </c>
      <c r="I54" s="242">
        <v>0</v>
      </c>
      <c r="J54" s="242">
        <v>0</v>
      </c>
      <c r="K54" s="242">
        <v>0</v>
      </c>
      <c r="L54" s="242">
        <v>0</v>
      </c>
      <c r="M54" s="242">
        <v>0</v>
      </c>
    </row>
    <row r="55" spans="1:13" ht="20.100000000000001" customHeight="1">
      <c r="A55" s="252" t="s">
        <v>119</v>
      </c>
      <c r="B55" s="231" t="s">
        <v>134</v>
      </c>
      <c r="C55" s="241" t="s">
        <v>135</v>
      </c>
      <c r="D55" s="242">
        <f t="shared" si="8"/>
        <v>0</v>
      </c>
      <c r="E55" s="242">
        <v>0</v>
      </c>
      <c r="F55" s="242">
        <v>0</v>
      </c>
      <c r="G55" s="242">
        <v>0</v>
      </c>
      <c r="H55" s="242">
        <v>0</v>
      </c>
      <c r="I55" s="242">
        <v>0</v>
      </c>
      <c r="J55" s="242">
        <v>0</v>
      </c>
      <c r="K55" s="242">
        <v>0</v>
      </c>
      <c r="L55" s="242">
        <v>0</v>
      </c>
      <c r="M55" s="242">
        <v>0</v>
      </c>
    </row>
    <row r="56" spans="1:13" ht="20.100000000000001" customHeight="1">
      <c r="A56" s="252" t="s">
        <v>161</v>
      </c>
      <c r="B56" s="231" t="s">
        <v>137</v>
      </c>
      <c r="C56" s="241" t="s">
        <v>138</v>
      </c>
      <c r="D56" s="242">
        <f t="shared" si="8"/>
        <v>0</v>
      </c>
      <c r="E56" s="242">
        <v>0</v>
      </c>
      <c r="F56" s="242">
        <v>0</v>
      </c>
      <c r="G56" s="242">
        <v>0</v>
      </c>
      <c r="H56" s="242">
        <v>0</v>
      </c>
      <c r="I56" s="242">
        <v>0</v>
      </c>
      <c r="J56" s="242">
        <v>0</v>
      </c>
      <c r="K56" s="242">
        <v>0</v>
      </c>
      <c r="L56" s="242">
        <v>0</v>
      </c>
      <c r="M56" s="242">
        <v>0</v>
      </c>
    </row>
    <row r="57" spans="1:13" ht="20.100000000000001" customHeight="1">
      <c r="A57" s="253" t="s">
        <v>124</v>
      </c>
      <c r="B57" s="254" t="s">
        <v>140</v>
      </c>
      <c r="C57" s="255" t="s">
        <v>141</v>
      </c>
      <c r="D57" s="256">
        <f t="shared" si="8"/>
        <v>0</v>
      </c>
      <c r="E57" s="256">
        <v>0</v>
      </c>
      <c r="F57" s="256">
        <v>0</v>
      </c>
      <c r="G57" s="256">
        <v>0</v>
      </c>
      <c r="H57" s="256">
        <v>0</v>
      </c>
      <c r="I57" s="256">
        <v>0</v>
      </c>
      <c r="J57" s="256">
        <v>0</v>
      </c>
      <c r="K57" s="256">
        <v>0</v>
      </c>
      <c r="L57" s="256">
        <v>0</v>
      </c>
      <c r="M57" s="256">
        <v>0</v>
      </c>
    </row>
    <row r="58" spans="1:13" ht="20.100000000000001" hidden="1" customHeight="1">
      <c r="C58" s="114" t="s">
        <v>195</v>
      </c>
    </row>
    <row r="60" spans="1:13" ht="20.100000000000001" customHeight="1">
      <c r="C60" s="116"/>
    </row>
    <row r="61" spans="1:13" ht="20.100000000000001" customHeight="1">
      <c r="C61" s="116"/>
    </row>
    <row r="62" spans="1:13" ht="20.100000000000001" customHeight="1">
      <c r="C62" s="116"/>
    </row>
    <row r="63" spans="1:13" ht="20.100000000000001" customHeight="1">
      <c r="C63" s="116"/>
    </row>
    <row r="64" spans="1:13" ht="20.100000000000001" customHeight="1">
      <c r="C64" s="116"/>
    </row>
    <row r="66" spans="3:3" ht="20.100000000000001" customHeight="1">
      <c r="C66" s="116"/>
    </row>
  </sheetData>
  <mergeCells count="8">
    <mergeCell ref="A1:B1"/>
    <mergeCell ref="A2:M2"/>
    <mergeCell ref="A4:A5"/>
    <mergeCell ref="B4:B5"/>
    <mergeCell ref="C4:C5"/>
    <mergeCell ref="D4:D5"/>
    <mergeCell ref="E4:M4"/>
    <mergeCell ref="K3:M3"/>
  </mergeCells>
  <phoneticPr fontId="40" type="noConversion"/>
  <pageMargins left="0.42" right="0.31496062992126" top="0.511811023622047" bottom="0.39370078740157499" header="0.31496062992126" footer="0.15748031496063"/>
  <pageSetup paperSize="9" scale="96" fitToHeight="0" orientation="landscape" blackAndWhite="1" r:id="rId1"/>
  <headerFooter>
    <oddFooter>&amp;C&amp;P/&amp;N</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CC"/>
    <pageSetUpPr fitToPage="1"/>
  </sheetPr>
  <dimension ref="A1:AC60"/>
  <sheetViews>
    <sheetView showZeros="0" tabSelected="1" zoomScale="55" zoomScaleNormal="55" workbookViewId="0">
      <selection activeCell="L14" sqref="L14"/>
    </sheetView>
  </sheetViews>
  <sheetFormatPr defaultColWidth="9.140625" defaultRowHeight="15.75"/>
  <cols>
    <col min="1" max="1" width="9" style="562" customWidth="1"/>
    <col min="2" max="2" width="44.7109375" style="559" customWidth="1"/>
    <col min="3" max="3" width="9.140625" style="559"/>
    <col min="4" max="4" width="15.7109375" style="558" customWidth="1"/>
    <col min="5" max="5" width="10.42578125" style="558" customWidth="1"/>
    <col min="6" max="6" width="11.140625" style="558" customWidth="1"/>
    <col min="7" max="7" width="10.7109375" style="558" customWidth="1"/>
    <col min="8" max="9" width="10.42578125" style="558" customWidth="1"/>
    <col min="10" max="10" width="11.42578125" style="558" customWidth="1"/>
    <col min="11" max="13" width="10.42578125" style="558" customWidth="1"/>
    <col min="14" max="14" width="11.5703125" style="558" customWidth="1"/>
    <col min="15" max="21" width="10.42578125" style="558" customWidth="1"/>
    <col min="22" max="25" width="9.140625" style="559"/>
    <col min="26" max="26" width="10.7109375" style="559" customWidth="1"/>
    <col min="27" max="16384" width="9.140625" style="559"/>
  </cols>
  <sheetData>
    <row r="1" spans="1:29" ht="20.100000000000001" customHeight="1">
      <c r="A1" s="557" t="s">
        <v>10</v>
      </c>
      <c r="B1" s="557"/>
    </row>
    <row r="2" spans="1:29" ht="20.100000000000001" customHeight="1">
      <c r="A2" s="561" t="s">
        <v>383</v>
      </c>
      <c r="B2" s="561"/>
      <c r="C2" s="561"/>
      <c r="D2" s="561"/>
      <c r="E2" s="561"/>
      <c r="F2" s="561"/>
      <c r="G2" s="561"/>
      <c r="H2" s="561"/>
      <c r="I2" s="561"/>
      <c r="J2" s="561"/>
      <c r="K2" s="561"/>
      <c r="L2" s="561"/>
      <c r="M2" s="561"/>
      <c r="N2" s="561"/>
      <c r="O2" s="561"/>
      <c r="P2" s="561"/>
      <c r="Q2" s="561"/>
      <c r="R2" s="561"/>
      <c r="S2" s="561"/>
      <c r="T2" s="561"/>
      <c r="U2" s="561"/>
    </row>
    <row r="3" spans="1:29" ht="12.75" customHeight="1"/>
    <row r="4" spans="1:29" ht="76.5" customHeight="1">
      <c r="A4" s="563" t="s">
        <v>1</v>
      </c>
      <c r="B4" s="564" t="s">
        <v>197</v>
      </c>
      <c r="C4" s="564" t="s">
        <v>13</v>
      </c>
      <c r="D4" s="564" t="s">
        <v>275</v>
      </c>
      <c r="E4" s="564"/>
      <c r="F4" s="564" t="s">
        <v>276</v>
      </c>
      <c r="G4" s="564"/>
      <c r="H4" s="564" t="s">
        <v>277</v>
      </c>
      <c r="I4" s="564"/>
      <c r="J4" s="564" t="s">
        <v>278</v>
      </c>
      <c r="K4" s="564"/>
      <c r="L4" s="564" t="s">
        <v>280</v>
      </c>
      <c r="M4" s="564"/>
      <c r="N4" s="564" t="s">
        <v>150</v>
      </c>
      <c r="O4" s="564"/>
      <c r="P4" s="564" t="s">
        <v>282</v>
      </c>
      <c r="Q4" s="564"/>
      <c r="R4" s="564" t="s">
        <v>284</v>
      </c>
      <c r="S4" s="564"/>
      <c r="T4" s="564" t="s">
        <v>286</v>
      </c>
      <c r="U4" s="564"/>
      <c r="V4" s="564" t="s">
        <v>204</v>
      </c>
      <c r="W4" s="564"/>
      <c r="X4" s="564" t="s">
        <v>288</v>
      </c>
      <c r="Y4" s="564"/>
      <c r="Z4" s="564" t="s">
        <v>290</v>
      </c>
      <c r="AA4" s="564"/>
      <c r="AB4" s="564" t="s">
        <v>152</v>
      </c>
      <c r="AC4" s="564"/>
    </row>
    <row r="5" spans="1:29" ht="36" customHeight="1">
      <c r="A5" s="563"/>
      <c r="B5" s="564"/>
      <c r="C5" s="564"/>
      <c r="D5" s="565" t="s">
        <v>199</v>
      </c>
      <c r="E5" s="565" t="s">
        <v>15</v>
      </c>
      <c r="F5" s="565" t="s">
        <v>199</v>
      </c>
      <c r="G5" s="565" t="s">
        <v>15</v>
      </c>
      <c r="H5" s="565" t="s">
        <v>199</v>
      </c>
      <c r="I5" s="565" t="s">
        <v>15</v>
      </c>
      <c r="J5" s="565" t="s">
        <v>199</v>
      </c>
      <c r="K5" s="565" t="s">
        <v>15</v>
      </c>
      <c r="L5" s="565" t="s">
        <v>199</v>
      </c>
      <c r="M5" s="565" t="s">
        <v>15</v>
      </c>
      <c r="N5" s="565" t="s">
        <v>199</v>
      </c>
      <c r="O5" s="565" t="s">
        <v>15</v>
      </c>
      <c r="P5" s="565" t="s">
        <v>199</v>
      </c>
      <c r="Q5" s="565" t="s">
        <v>15</v>
      </c>
      <c r="R5" s="565" t="s">
        <v>199</v>
      </c>
      <c r="S5" s="565" t="s">
        <v>15</v>
      </c>
      <c r="T5" s="565" t="s">
        <v>199</v>
      </c>
      <c r="U5" s="565" t="s">
        <v>15</v>
      </c>
      <c r="V5" s="565" t="s">
        <v>199</v>
      </c>
      <c r="W5" s="565" t="s">
        <v>15</v>
      </c>
      <c r="X5" s="565" t="s">
        <v>199</v>
      </c>
      <c r="Y5" s="565" t="s">
        <v>15</v>
      </c>
      <c r="Z5" s="565" t="s">
        <v>199</v>
      </c>
      <c r="AA5" s="565" t="s">
        <v>15</v>
      </c>
      <c r="AB5" s="565" t="s">
        <v>199</v>
      </c>
      <c r="AC5" s="565" t="s">
        <v>15</v>
      </c>
    </row>
    <row r="6" spans="1:29" s="570" customFormat="1" ht="22.15" customHeight="1">
      <c r="A6" s="566"/>
      <c r="B6" s="567" t="s">
        <v>22</v>
      </c>
      <c r="C6" s="568"/>
      <c r="D6" s="569">
        <f>D7+D20+D60</f>
        <v>0</v>
      </c>
      <c r="E6" s="569">
        <f>IFERROR(D6/D$6*100,0)</f>
        <v>0</v>
      </c>
      <c r="F6" s="569">
        <f t="shared" ref="F6" si="0">F7+F20+F60</f>
        <v>16289.984750000001</v>
      </c>
      <c r="G6" s="569">
        <f t="shared" ref="G6:G7" si="1">IFERROR(F6/F$6*100,0)</f>
        <v>100</v>
      </c>
      <c r="H6" s="569">
        <f t="shared" ref="H6:AB6" si="2">H7+H20+H60</f>
        <v>3403.9597999999996</v>
      </c>
      <c r="I6" s="569">
        <f t="shared" ref="I6:I60" si="3">IFERROR(H6/H$6*100,0)</f>
        <v>100</v>
      </c>
      <c r="J6" s="569">
        <f t="shared" si="2"/>
        <v>3317.1405799999998</v>
      </c>
      <c r="K6" s="569">
        <f t="shared" ref="K6:K60" si="4">IFERROR(J6/J$6*100,0)</f>
        <v>100</v>
      </c>
      <c r="L6" s="569">
        <f t="shared" si="2"/>
        <v>0</v>
      </c>
      <c r="M6" s="569">
        <f t="shared" ref="M6:M60" si="5">IFERROR(L6/L$6*100,0)</f>
        <v>0</v>
      </c>
      <c r="N6" s="569">
        <f t="shared" si="2"/>
        <v>0</v>
      </c>
      <c r="O6" s="569">
        <f t="shared" ref="O6:O60" si="6">IFERROR(N6/N$6*100,0)</f>
        <v>0</v>
      </c>
      <c r="P6" s="569">
        <f t="shared" si="2"/>
        <v>0</v>
      </c>
      <c r="Q6" s="569">
        <f t="shared" ref="Q6:Q60" si="7">IFERROR(P6/P$6*100,0)</f>
        <v>0</v>
      </c>
      <c r="R6" s="569">
        <f t="shared" si="2"/>
        <v>0</v>
      </c>
      <c r="S6" s="569">
        <f t="shared" ref="S6:S60" si="8">IFERROR(R6/R$6*100,0)</f>
        <v>0</v>
      </c>
      <c r="T6" s="569">
        <f t="shared" si="2"/>
        <v>0</v>
      </c>
      <c r="U6" s="569">
        <f t="shared" ref="U6:U60" si="9">IFERROR(T6/T$6*100,0)</f>
        <v>0</v>
      </c>
      <c r="V6" s="569">
        <f t="shared" si="2"/>
        <v>0</v>
      </c>
      <c r="W6" s="569">
        <f t="shared" ref="W6:W60" si="10">IFERROR(V6/V$6*100,0)</f>
        <v>0</v>
      </c>
      <c r="X6" s="569">
        <f t="shared" si="2"/>
        <v>0</v>
      </c>
      <c r="Y6" s="569">
        <f t="shared" ref="Y6:Y60" si="11">IFERROR(X6/X$6*100,0)</f>
        <v>0</v>
      </c>
      <c r="Z6" s="569">
        <f t="shared" si="2"/>
        <v>2154.9570600000002</v>
      </c>
      <c r="AA6" s="569">
        <f t="shared" ref="AA6:AA60" si="12">IFERROR(Z6/Z$6*100,0)</f>
        <v>100</v>
      </c>
      <c r="AB6" s="569">
        <f t="shared" si="2"/>
        <v>0</v>
      </c>
      <c r="AC6" s="569">
        <f t="shared" ref="AC6:AC60" si="13">IFERROR(AB6/AB$6*100,0)</f>
        <v>0</v>
      </c>
    </row>
    <row r="7" spans="1:29" ht="20.100000000000001" customHeight="1">
      <c r="A7" s="571">
        <v>1</v>
      </c>
      <c r="B7" s="572" t="s">
        <v>23</v>
      </c>
      <c r="C7" s="573" t="s">
        <v>24</v>
      </c>
      <c r="D7" s="574">
        <f>D9+D11+D12+D13+D14+D15+D17+D18+D19</f>
        <v>0</v>
      </c>
      <c r="E7" s="574">
        <f t="shared" ref="E7:E60" si="14">IFERROR(D7/$D$6*100,0)</f>
        <v>0</v>
      </c>
      <c r="F7" s="574">
        <f t="shared" ref="F7" si="15">F9+F11+F12+F13+F14+F15+F17+F18+F19</f>
        <v>13829.648800000001</v>
      </c>
      <c r="G7" s="574">
        <f t="shared" si="1"/>
        <v>84.896634418273479</v>
      </c>
      <c r="H7" s="574">
        <f t="shared" ref="H7" si="16">H9+H11+H12+H13+H14+H15+H17+H18+H19</f>
        <v>2358.4016099999999</v>
      </c>
      <c r="I7" s="574">
        <f t="shared" si="3"/>
        <v>69.284061756546009</v>
      </c>
      <c r="J7" s="574">
        <f t="shared" ref="J7:AB7" si="17">J9+J11+J12+J13+J14+J15+J17+J18+J19</f>
        <v>3317.1405799999998</v>
      </c>
      <c r="K7" s="574">
        <f t="shared" si="4"/>
        <v>100</v>
      </c>
      <c r="L7" s="574">
        <f t="shared" si="17"/>
        <v>0</v>
      </c>
      <c r="M7" s="574">
        <f t="shared" si="5"/>
        <v>0</v>
      </c>
      <c r="N7" s="574">
        <f t="shared" si="17"/>
        <v>0</v>
      </c>
      <c r="O7" s="574">
        <f t="shared" si="6"/>
        <v>0</v>
      </c>
      <c r="P7" s="574">
        <f t="shared" si="17"/>
        <v>0</v>
      </c>
      <c r="Q7" s="574">
        <f t="shared" si="7"/>
        <v>0</v>
      </c>
      <c r="R7" s="574">
        <f t="shared" si="17"/>
        <v>0</v>
      </c>
      <c r="S7" s="574">
        <f t="shared" si="8"/>
        <v>0</v>
      </c>
      <c r="T7" s="574">
        <f t="shared" si="17"/>
        <v>0</v>
      </c>
      <c r="U7" s="574">
        <f t="shared" si="9"/>
        <v>0</v>
      </c>
      <c r="V7" s="574">
        <f t="shared" si="17"/>
        <v>0</v>
      </c>
      <c r="W7" s="574">
        <f t="shared" si="10"/>
        <v>0</v>
      </c>
      <c r="X7" s="574">
        <f t="shared" si="17"/>
        <v>0</v>
      </c>
      <c r="Y7" s="574">
        <f t="shared" si="11"/>
        <v>0</v>
      </c>
      <c r="Z7" s="574">
        <f t="shared" si="17"/>
        <v>101.257683</v>
      </c>
      <c r="AA7" s="574">
        <f t="shared" si="12"/>
        <v>4.6988260174427792</v>
      </c>
      <c r="AB7" s="574">
        <f t="shared" si="17"/>
        <v>0</v>
      </c>
      <c r="AC7" s="574">
        <f t="shared" si="13"/>
        <v>0</v>
      </c>
    </row>
    <row r="8" spans="1:29" ht="20.100000000000001" customHeight="1">
      <c r="A8" s="575"/>
      <c r="B8" s="576" t="s">
        <v>174</v>
      </c>
      <c r="C8" s="577"/>
      <c r="D8" s="578"/>
      <c r="E8" s="578"/>
      <c r="F8" s="578"/>
      <c r="G8" s="578"/>
      <c r="H8" s="578"/>
      <c r="I8" s="578"/>
      <c r="J8" s="578"/>
      <c r="K8" s="578"/>
      <c r="L8" s="578"/>
      <c r="M8" s="578"/>
      <c r="N8" s="578"/>
      <c r="O8" s="578"/>
      <c r="P8" s="578"/>
      <c r="Q8" s="578"/>
      <c r="R8" s="578"/>
      <c r="S8" s="578"/>
      <c r="T8" s="578"/>
      <c r="U8" s="578"/>
      <c r="V8" s="578"/>
      <c r="W8" s="578"/>
      <c r="X8" s="578"/>
      <c r="Y8" s="578"/>
      <c r="Z8" s="578"/>
      <c r="AA8" s="578"/>
      <c r="AB8" s="578"/>
      <c r="AC8" s="578"/>
    </row>
    <row r="9" spans="1:29" ht="20.100000000000001" customHeight="1">
      <c r="A9" s="579" t="s">
        <v>25</v>
      </c>
      <c r="B9" s="580" t="s">
        <v>26</v>
      </c>
      <c r="C9" s="565" t="s">
        <v>27</v>
      </c>
      <c r="D9" s="581">
        <f>D10</f>
        <v>0</v>
      </c>
      <c r="E9" s="581">
        <f t="shared" si="14"/>
        <v>0</v>
      </c>
      <c r="F9" s="581">
        <f t="shared" ref="F9" si="18">F10</f>
        <v>12482.847830000001</v>
      </c>
      <c r="G9" s="581">
        <f t="shared" ref="G9:G20" si="19">IFERROR(F9/F$6*100,0)</f>
        <v>76.62897185953473</v>
      </c>
      <c r="H9" s="581">
        <f t="shared" ref="H9:AB9" si="20">H10</f>
        <v>2172.01037</v>
      </c>
      <c r="I9" s="581">
        <f t="shared" si="3"/>
        <v>63.808343741309756</v>
      </c>
      <c r="J9" s="581">
        <f t="shared" si="20"/>
        <v>3317.1405799999998</v>
      </c>
      <c r="K9" s="581">
        <f t="shared" si="4"/>
        <v>100</v>
      </c>
      <c r="L9" s="581">
        <f t="shared" si="20"/>
        <v>0</v>
      </c>
      <c r="M9" s="581">
        <f t="shared" si="5"/>
        <v>0</v>
      </c>
      <c r="N9" s="581">
        <f t="shared" si="20"/>
        <v>0</v>
      </c>
      <c r="O9" s="581">
        <f t="shared" si="6"/>
        <v>0</v>
      </c>
      <c r="P9" s="581">
        <f t="shared" si="20"/>
        <v>0</v>
      </c>
      <c r="Q9" s="581">
        <f t="shared" si="7"/>
        <v>0</v>
      </c>
      <c r="R9" s="581">
        <f t="shared" si="20"/>
        <v>0</v>
      </c>
      <c r="S9" s="581">
        <f t="shared" si="8"/>
        <v>0</v>
      </c>
      <c r="T9" s="581">
        <f t="shared" si="20"/>
        <v>0</v>
      </c>
      <c r="U9" s="581">
        <f t="shared" si="9"/>
        <v>0</v>
      </c>
      <c r="V9" s="581">
        <f t="shared" si="20"/>
        <v>0</v>
      </c>
      <c r="W9" s="581">
        <f t="shared" si="10"/>
        <v>0</v>
      </c>
      <c r="X9" s="581">
        <f t="shared" si="20"/>
        <v>0</v>
      </c>
      <c r="Y9" s="581">
        <f t="shared" si="11"/>
        <v>0</v>
      </c>
      <c r="Z9" s="581">
        <f t="shared" si="20"/>
        <v>0</v>
      </c>
      <c r="AA9" s="581">
        <f t="shared" si="12"/>
        <v>0</v>
      </c>
      <c r="AB9" s="581">
        <f t="shared" si="20"/>
        <v>0</v>
      </c>
      <c r="AC9" s="581">
        <f t="shared" si="13"/>
        <v>0</v>
      </c>
    </row>
    <row r="10" spans="1:29" ht="20.100000000000001" customHeight="1">
      <c r="A10" s="575"/>
      <c r="B10" s="576" t="s">
        <v>28</v>
      </c>
      <c r="C10" s="582" t="s">
        <v>29</v>
      </c>
      <c r="D10" s="578"/>
      <c r="E10" s="578">
        <f t="shared" si="14"/>
        <v>0</v>
      </c>
      <c r="F10" s="578">
        <f>Bieu06!G10+Bieu06!H10+Bieu06!I10+Bieu06!K10</f>
        <v>12482.847830000001</v>
      </c>
      <c r="G10" s="578">
        <f t="shared" si="19"/>
        <v>76.62897185953473</v>
      </c>
      <c r="H10" s="578">
        <f>Bieu06!$G$10</f>
        <v>2172.01037</v>
      </c>
      <c r="I10" s="578">
        <f t="shared" si="3"/>
        <v>63.808343741309756</v>
      </c>
      <c r="J10" s="578">
        <f>Bieu06!$F$63</f>
        <v>3317.1405799999998</v>
      </c>
      <c r="K10" s="578">
        <f t="shared" si="4"/>
        <v>100</v>
      </c>
      <c r="L10" s="578"/>
      <c r="M10" s="578">
        <f t="shared" si="5"/>
        <v>0</v>
      </c>
      <c r="N10" s="578"/>
      <c r="O10" s="578">
        <f t="shared" si="6"/>
        <v>0</v>
      </c>
      <c r="P10" s="578"/>
      <c r="Q10" s="578">
        <f t="shared" si="7"/>
        <v>0</v>
      </c>
      <c r="R10" s="578"/>
      <c r="S10" s="578">
        <f t="shared" si="8"/>
        <v>0</v>
      </c>
      <c r="T10" s="578"/>
      <c r="U10" s="578">
        <f t="shared" si="9"/>
        <v>0</v>
      </c>
      <c r="V10" s="578"/>
      <c r="W10" s="578">
        <f t="shared" si="10"/>
        <v>0</v>
      </c>
      <c r="X10" s="578"/>
      <c r="Y10" s="578">
        <f t="shared" si="11"/>
        <v>0</v>
      </c>
      <c r="Z10" s="578"/>
      <c r="AA10" s="578">
        <f t="shared" si="12"/>
        <v>0</v>
      </c>
      <c r="AB10" s="578"/>
      <c r="AC10" s="578">
        <f t="shared" si="13"/>
        <v>0</v>
      </c>
    </row>
    <row r="11" spans="1:29" ht="20.100000000000001" customHeight="1">
      <c r="A11" s="579" t="s">
        <v>31</v>
      </c>
      <c r="B11" s="580" t="s">
        <v>32</v>
      </c>
      <c r="C11" s="565" t="s">
        <v>33</v>
      </c>
      <c r="D11" s="578"/>
      <c r="E11" s="578">
        <f t="shared" si="14"/>
        <v>0</v>
      </c>
      <c r="F11" s="578">
        <f>Bieu06!G11+Bieu06!H11+Bieu06!I11+Bieu06!K11</f>
        <v>27.570689999999999</v>
      </c>
      <c r="G11" s="578">
        <f t="shared" si="19"/>
        <v>0.16924932971468862</v>
      </c>
      <c r="H11" s="578">
        <f>Bieu06!$G$11</f>
        <v>0</v>
      </c>
      <c r="I11" s="578">
        <f t="shared" si="3"/>
        <v>0</v>
      </c>
      <c r="J11" s="578"/>
      <c r="K11" s="578">
        <f t="shared" si="4"/>
        <v>0</v>
      </c>
      <c r="L11" s="578"/>
      <c r="M11" s="578">
        <f t="shared" si="5"/>
        <v>0</v>
      </c>
      <c r="N11" s="578"/>
      <c r="O11" s="578">
        <f t="shared" si="6"/>
        <v>0</v>
      </c>
      <c r="P11" s="578"/>
      <c r="Q11" s="578">
        <f t="shared" si="7"/>
        <v>0</v>
      </c>
      <c r="R11" s="578"/>
      <c r="S11" s="578">
        <f t="shared" si="8"/>
        <v>0</v>
      </c>
      <c r="T11" s="578"/>
      <c r="U11" s="578">
        <f t="shared" si="9"/>
        <v>0</v>
      </c>
      <c r="V11" s="578"/>
      <c r="W11" s="578">
        <f t="shared" si="10"/>
        <v>0</v>
      </c>
      <c r="X11" s="578"/>
      <c r="Y11" s="578">
        <f t="shared" si="11"/>
        <v>0</v>
      </c>
      <c r="Z11" s="578">
        <f>10%*(Bieu06!D11-Bieu06!E11)</f>
        <v>5.4728820000000002</v>
      </c>
      <c r="AA11" s="578">
        <f t="shared" si="12"/>
        <v>0.25396710224935987</v>
      </c>
      <c r="AB11" s="578"/>
      <c r="AC11" s="578">
        <f t="shared" si="13"/>
        <v>0</v>
      </c>
    </row>
    <row r="12" spans="1:29" ht="20.100000000000001" customHeight="1">
      <c r="A12" s="579" t="s">
        <v>34</v>
      </c>
      <c r="B12" s="580" t="s">
        <v>35</v>
      </c>
      <c r="C12" s="565" t="s">
        <v>36</v>
      </c>
      <c r="D12" s="578"/>
      <c r="E12" s="578">
        <f t="shared" si="14"/>
        <v>0</v>
      </c>
      <c r="F12" s="578">
        <f>Bieu06!G12+Bieu06!H12+Bieu06!I12+Bieu06!K12</f>
        <v>231.02787999999998</v>
      </c>
      <c r="G12" s="578">
        <f t="shared" si="19"/>
        <v>1.4182203577569339</v>
      </c>
      <c r="H12" s="578">
        <f>Bieu06!$G$12</f>
        <v>49.891149999999996</v>
      </c>
      <c r="I12" s="578">
        <f t="shared" si="3"/>
        <v>1.4656797650783067</v>
      </c>
      <c r="J12" s="578"/>
      <c r="K12" s="578">
        <f t="shared" si="4"/>
        <v>0</v>
      </c>
      <c r="L12" s="578"/>
      <c r="M12" s="578">
        <f t="shared" si="5"/>
        <v>0</v>
      </c>
      <c r="N12" s="578"/>
      <c r="O12" s="578">
        <f t="shared" si="6"/>
        <v>0</v>
      </c>
      <c r="P12" s="578"/>
      <c r="Q12" s="578">
        <f t="shared" si="7"/>
        <v>0</v>
      </c>
      <c r="R12" s="578"/>
      <c r="S12" s="578">
        <f t="shared" si="8"/>
        <v>0</v>
      </c>
      <c r="T12" s="578"/>
      <c r="U12" s="578">
        <f t="shared" si="9"/>
        <v>0</v>
      </c>
      <c r="V12" s="578"/>
      <c r="W12" s="578">
        <f t="shared" si="10"/>
        <v>0</v>
      </c>
      <c r="X12" s="578"/>
      <c r="Y12" s="578">
        <f t="shared" si="11"/>
        <v>0</v>
      </c>
      <c r="Z12" s="578">
        <f>10%*(Bieu06!D12-Bieu06!E12)</f>
        <v>48.393601000000004</v>
      </c>
      <c r="AA12" s="578">
        <f t="shared" si="12"/>
        <v>2.2456874848355448</v>
      </c>
      <c r="AB12" s="578"/>
      <c r="AC12" s="578">
        <f t="shared" si="13"/>
        <v>0</v>
      </c>
    </row>
    <row r="13" spans="1:29" ht="20.100000000000001" customHeight="1">
      <c r="A13" s="579" t="s">
        <v>37</v>
      </c>
      <c r="B13" s="580" t="s">
        <v>38</v>
      </c>
      <c r="C13" s="565" t="s">
        <v>39</v>
      </c>
      <c r="D13" s="578"/>
      <c r="E13" s="578">
        <f t="shared" si="14"/>
        <v>0</v>
      </c>
      <c r="F13" s="578">
        <f>Bieu06!G13+Bieu06!H13+Bieu06!I13+Bieu06!K13</f>
        <v>47.391199999999998</v>
      </c>
      <c r="G13" s="578">
        <f t="shared" si="19"/>
        <v>0.290922310409161</v>
      </c>
      <c r="H13" s="578">
        <f>Bieu06!$G$13</f>
        <v>0</v>
      </c>
      <c r="I13" s="578">
        <f t="shared" si="3"/>
        <v>0</v>
      </c>
      <c r="J13" s="578"/>
      <c r="K13" s="578">
        <f t="shared" si="4"/>
        <v>0</v>
      </c>
      <c r="L13" s="578">
        <f>Bieu06!F13</f>
        <v>0</v>
      </c>
      <c r="M13" s="578">
        <f t="shared" si="5"/>
        <v>0</v>
      </c>
      <c r="N13" s="578"/>
      <c r="O13" s="578">
        <f t="shared" si="6"/>
        <v>0</v>
      </c>
      <c r="P13" s="578"/>
      <c r="Q13" s="578">
        <f t="shared" si="7"/>
        <v>0</v>
      </c>
      <c r="R13" s="578"/>
      <c r="S13" s="578">
        <f t="shared" si="8"/>
        <v>0</v>
      </c>
      <c r="T13" s="578"/>
      <c r="U13" s="578">
        <f t="shared" si="9"/>
        <v>0</v>
      </c>
      <c r="V13" s="578"/>
      <c r="W13" s="578">
        <f t="shared" si="10"/>
        <v>0</v>
      </c>
      <c r="X13" s="578"/>
      <c r="Y13" s="578">
        <f t="shared" si="11"/>
        <v>0</v>
      </c>
      <c r="Z13" s="578">
        <f>(Bieu06!D13-Bieu06!E13)</f>
        <v>47.391199999999998</v>
      </c>
      <c r="AA13" s="578">
        <f t="shared" si="12"/>
        <v>2.199171430357874</v>
      </c>
      <c r="AB13" s="578"/>
      <c r="AC13" s="578">
        <f t="shared" si="13"/>
        <v>0</v>
      </c>
    </row>
    <row r="14" spans="1:29" ht="20.100000000000001" customHeight="1">
      <c r="A14" s="579" t="s">
        <v>40</v>
      </c>
      <c r="B14" s="580" t="s">
        <v>41</v>
      </c>
      <c r="C14" s="565" t="s">
        <v>42</v>
      </c>
      <c r="D14" s="578"/>
      <c r="E14" s="578">
        <f t="shared" si="14"/>
        <v>0</v>
      </c>
      <c r="F14" s="578">
        <f>Bieu06!G14+Bieu06!H14+Bieu06!I14+Bieu06!K14</f>
        <v>0</v>
      </c>
      <c r="G14" s="578">
        <f t="shared" si="19"/>
        <v>0</v>
      </c>
      <c r="H14" s="578">
        <f>Bieu06!$G$14</f>
        <v>0</v>
      </c>
      <c r="I14" s="578">
        <f t="shared" si="3"/>
        <v>0</v>
      </c>
      <c r="J14" s="578"/>
      <c r="K14" s="578">
        <f t="shared" si="4"/>
        <v>0</v>
      </c>
      <c r="L14" s="578">
        <f>Bieu06!F14</f>
        <v>0</v>
      </c>
      <c r="M14" s="578">
        <f t="shared" si="5"/>
        <v>0</v>
      </c>
      <c r="N14" s="578"/>
      <c r="O14" s="578">
        <f t="shared" si="6"/>
        <v>0</v>
      </c>
      <c r="P14" s="578">
        <f>Bieu06!F14</f>
        <v>0</v>
      </c>
      <c r="Q14" s="578">
        <f t="shared" si="7"/>
        <v>0</v>
      </c>
      <c r="R14" s="578"/>
      <c r="S14" s="578">
        <f t="shared" si="8"/>
        <v>0</v>
      </c>
      <c r="T14" s="578"/>
      <c r="U14" s="578">
        <f t="shared" si="9"/>
        <v>0</v>
      </c>
      <c r="V14" s="578"/>
      <c r="W14" s="578">
        <f t="shared" si="10"/>
        <v>0</v>
      </c>
      <c r="X14" s="578"/>
      <c r="Y14" s="578">
        <f t="shared" si="11"/>
        <v>0</v>
      </c>
      <c r="Z14" s="578">
        <f>10%*(Bieu06!D14-Bieu06!E14)</f>
        <v>0</v>
      </c>
      <c r="AA14" s="578">
        <f t="shared" si="12"/>
        <v>0</v>
      </c>
      <c r="AB14" s="578"/>
      <c r="AC14" s="578">
        <f t="shared" si="13"/>
        <v>0</v>
      </c>
    </row>
    <row r="15" spans="1:29" ht="20.100000000000001" customHeight="1">
      <c r="A15" s="579" t="s">
        <v>43</v>
      </c>
      <c r="B15" s="580" t="s">
        <v>44</v>
      </c>
      <c r="C15" s="565" t="s">
        <v>45</v>
      </c>
      <c r="D15" s="578"/>
      <c r="E15" s="578">
        <f t="shared" si="14"/>
        <v>0</v>
      </c>
      <c r="F15" s="578">
        <f>Bieu06!G15+Bieu06!H15+Bieu06!I15+Bieu06!K15</f>
        <v>0</v>
      </c>
      <c r="G15" s="578">
        <f t="shared" si="19"/>
        <v>0</v>
      </c>
      <c r="H15" s="578">
        <f>Bieu06!$G$15</f>
        <v>0</v>
      </c>
      <c r="I15" s="578">
        <f t="shared" si="3"/>
        <v>0</v>
      </c>
      <c r="J15" s="578"/>
      <c r="K15" s="578">
        <f t="shared" si="4"/>
        <v>0</v>
      </c>
      <c r="L15" s="578">
        <f>Bieu06!F15</f>
        <v>0</v>
      </c>
      <c r="M15" s="578">
        <f t="shared" si="5"/>
        <v>0</v>
      </c>
      <c r="N15" s="578"/>
      <c r="O15" s="578">
        <f t="shared" si="6"/>
        <v>0</v>
      </c>
      <c r="P15" s="578"/>
      <c r="Q15" s="578">
        <f t="shared" si="7"/>
        <v>0</v>
      </c>
      <c r="R15" s="578"/>
      <c r="S15" s="578">
        <f t="shared" si="8"/>
        <v>0</v>
      </c>
      <c r="T15" s="578"/>
      <c r="U15" s="578">
        <f t="shared" si="9"/>
        <v>0</v>
      </c>
      <c r="V15" s="578"/>
      <c r="W15" s="578">
        <f t="shared" si="10"/>
        <v>0</v>
      </c>
      <c r="X15" s="578"/>
      <c r="Y15" s="578">
        <f t="shared" si="11"/>
        <v>0</v>
      </c>
      <c r="Z15" s="578"/>
      <c r="AA15" s="578">
        <f t="shared" si="12"/>
        <v>0</v>
      </c>
      <c r="AB15" s="578"/>
      <c r="AC15" s="578">
        <f t="shared" si="13"/>
        <v>0</v>
      </c>
    </row>
    <row r="16" spans="1:29" ht="20.100000000000001" customHeight="1">
      <c r="A16" s="575"/>
      <c r="B16" s="576" t="s">
        <v>260</v>
      </c>
      <c r="C16" s="582" t="s">
        <v>342</v>
      </c>
      <c r="D16" s="581"/>
      <c r="E16" s="581">
        <f t="shared" si="14"/>
        <v>0</v>
      </c>
      <c r="F16" s="581">
        <f>Bieu06!G16+Bieu06!H16+Bieu06!I16+Bieu06!K16</f>
        <v>0</v>
      </c>
      <c r="G16" s="581">
        <f t="shared" si="19"/>
        <v>0</v>
      </c>
      <c r="H16" s="581">
        <f>Bieu06!$G$16</f>
        <v>0</v>
      </c>
      <c r="I16" s="581">
        <f t="shared" si="3"/>
        <v>0</v>
      </c>
      <c r="J16" s="581"/>
      <c r="K16" s="581">
        <f t="shared" si="4"/>
        <v>0</v>
      </c>
      <c r="L16" s="581"/>
      <c r="M16" s="581">
        <f t="shared" si="5"/>
        <v>0</v>
      </c>
      <c r="N16" s="581"/>
      <c r="O16" s="581">
        <f t="shared" si="6"/>
        <v>0</v>
      </c>
      <c r="P16" s="581"/>
      <c r="Q16" s="581">
        <f t="shared" si="7"/>
        <v>0</v>
      </c>
      <c r="R16" s="581"/>
      <c r="S16" s="581">
        <f t="shared" si="8"/>
        <v>0</v>
      </c>
      <c r="T16" s="581"/>
      <c r="U16" s="581">
        <f t="shared" si="9"/>
        <v>0</v>
      </c>
      <c r="V16" s="581"/>
      <c r="W16" s="581">
        <f t="shared" si="10"/>
        <v>0</v>
      </c>
      <c r="X16" s="581"/>
      <c r="Y16" s="581">
        <f t="shared" si="11"/>
        <v>0</v>
      </c>
      <c r="Z16" s="581"/>
      <c r="AA16" s="581">
        <f t="shared" si="12"/>
        <v>0</v>
      </c>
      <c r="AB16" s="581"/>
      <c r="AC16" s="581">
        <f t="shared" si="13"/>
        <v>0</v>
      </c>
    </row>
    <row r="17" spans="1:29" ht="20.100000000000001" customHeight="1">
      <c r="A17" s="579" t="s">
        <v>46</v>
      </c>
      <c r="B17" s="580" t="s">
        <v>343</v>
      </c>
      <c r="C17" s="565" t="s">
        <v>48</v>
      </c>
      <c r="D17" s="578"/>
      <c r="E17" s="578">
        <f t="shared" si="14"/>
        <v>0</v>
      </c>
      <c r="F17" s="578">
        <f>Bieu06!G17+Bieu06!H17+Bieu06!I17+Bieu06!K17</f>
        <v>1039.4694199999999</v>
      </c>
      <c r="G17" s="578">
        <f t="shared" si="19"/>
        <v>6.3810337207344521</v>
      </c>
      <c r="H17" s="578">
        <f>Bieu06!$G$17</f>
        <v>136.30009000000001</v>
      </c>
      <c r="I17" s="578">
        <f t="shared" si="3"/>
        <v>4.0041627401122666</v>
      </c>
      <c r="J17" s="578"/>
      <c r="K17" s="578">
        <f t="shared" si="4"/>
        <v>0</v>
      </c>
      <c r="L17" s="578"/>
      <c r="M17" s="578">
        <f t="shared" si="5"/>
        <v>0</v>
      </c>
      <c r="N17" s="578"/>
      <c r="O17" s="578">
        <f t="shared" si="6"/>
        <v>0</v>
      </c>
      <c r="P17" s="578"/>
      <c r="Q17" s="578">
        <f t="shared" si="7"/>
        <v>0</v>
      </c>
      <c r="R17" s="578"/>
      <c r="S17" s="578">
        <f t="shared" si="8"/>
        <v>0</v>
      </c>
      <c r="T17" s="578"/>
      <c r="U17" s="578">
        <f t="shared" si="9"/>
        <v>0</v>
      </c>
      <c r="V17" s="578"/>
      <c r="W17" s="578">
        <f t="shared" si="10"/>
        <v>0</v>
      </c>
      <c r="X17" s="578"/>
      <c r="Y17" s="578">
        <f t="shared" si="11"/>
        <v>0</v>
      </c>
      <c r="Z17" s="578"/>
      <c r="AA17" s="578">
        <f t="shared" si="12"/>
        <v>0</v>
      </c>
      <c r="AB17" s="578"/>
      <c r="AC17" s="578">
        <f t="shared" si="13"/>
        <v>0</v>
      </c>
    </row>
    <row r="18" spans="1:29" ht="20.100000000000001" customHeight="1">
      <c r="A18" s="579" t="s">
        <v>49</v>
      </c>
      <c r="B18" s="580" t="s">
        <v>50</v>
      </c>
      <c r="C18" s="565" t="s">
        <v>51</v>
      </c>
      <c r="D18" s="578"/>
      <c r="E18" s="578">
        <f t="shared" si="14"/>
        <v>0</v>
      </c>
      <c r="F18" s="578">
        <f>Bieu06!G18+Bieu06!H18+Bieu06!I18+Bieu06!K18</f>
        <v>0</v>
      </c>
      <c r="G18" s="578">
        <f t="shared" si="19"/>
        <v>0</v>
      </c>
      <c r="H18" s="578">
        <f>Bieu06!$G$18</f>
        <v>0</v>
      </c>
      <c r="I18" s="578">
        <f t="shared" si="3"/>
        <v>0</v>
      </c>
      <c r="J18" s="578"/>
      <c r="K18" s="578">
        <f t="shared" si="4"/>
        <v>0</v>
      </c>
      <c r="L18" s="578"/>
      <c r="M18" s="578">
        <f t="shared" si="5"/>
        <v>0</v>
      </c>
      <c r="N18" s="578"/>
      <c r="O18" s="578">
        <f t="shared" si="6"/>
        <v>0</v>
      </c>
      <c r="P18" s="578"/>
      <c r="Q18" s="578">
        <f t="shared" si="7"/>
        <v>0</v>
      </c>
      <c r="R18" s="578"/>
      <c r="S18" s="578">
        <f t="shared" si="8"/>
        <v>0</v>
      </c>
      <c r="T18" s="578"/>
      <c r="U18" s="578">
        <f t="shared" si="9"/>
        <v>0</v>
      </c>
      <c r="V18" s="578"/>
      <c r="W18" s="578">
        <f t="shared" si="10"/>
        <v>0</v>
      </c>
      <c r="X18" s="578"/>
      <c r="Y18" s="578">
        <f t="shared" si="11"/>
        <v>0</v>
      </c>
      <c r="Z18" s="578"/>
      <c r="AA18" s="578">
        <f t="shared" si="12"/>
        <v>0</v>
      </c>
      <c r="AB18" s="578"/>
      <c r="AC18" s="578">
        <f t="shared" si="13"/>
        <v>0</v>
      </c>
    </row>
    <row r="19" spans="1:29" ht="20.100000000000001" customHeight="1">
      <c r="A19" s="579" t="s">
        <v>52</v>
      </c>
      <c r="B19" s="580" t="s">
        <v>53</v>
      </c>
      <c r="C19" s="565" t="s">
        <v>54</v>
      </c>
      <c r="D19" s="578"/>
      <c r="E19" s="578">
        <f t="shared" si="14"/>
        <v>0</v>
      </c>
      <c r="F19" s="578">
        <f>Bieu06!G19+Bieu06!H19+Bieu06!I19+Bieu06!K19</f>
        <v>1.34178</v>
      </c>
      <c r="G19" s="578">
        <f t="shared" si="19"/>
        <v>8.2368401234998081E-3</v>
      </c>
      <c r="H19" s="578">
        <f>Bieu06!$G$19</f>
        <v>0.2</v>
      </c>
      <c r="I19" s="578">
        <f t="shared" si="3"/>
        <v>5.8755100456826794E-3</v>
      </c>
      <c r="J19" s="578"/>
      <c r="K19" s="578">
        <f t="shared" si="4"/>
        <v>0</v>
      </c>
      <c r="L19" s="578"/>
      <c r="M19" s="578">
        <f t="shared" si="5"/>
        <v>0</v>
      </c>
      <c r="N19" s="578"/>
      <c r="O19" s="578">
        <f t="shared" si="6"/>
        <v>0</v>
      </c>
      <c r="P19" s="578"/>
      <c r="Q19" s="578">
        <f t="shared" si="7"/>
        <v>0</v>
      </c>
      <c r="R19" s="578"/>
      <c r="S19" s="578">
        <f t="shared" si="8"/>
        <v>0</v>
      </c>
      <c r="T19" s="578"/>
      <c r="U19" s="578">
        <f t="shared" si="9"/>
        <v>0</v>
      </c>
      <c r="V19" s="578"/>
      <c r="W19" s="578">
        <f t="shared" si="10"/>
        <v>0</v>
      </c>
      <c r="X19" s="578"/>
      <c r="Y19" s="578">
        <f t="shared" si="11"/>
        <v>0</v>
      </c>
      <c r="Z19" s="578"/>
      <c r="AA19" s="578">
        <f t="shared" si="12"/>
        <v>0</v>
      </c>
      <c r="AB19" s="578"/>
      <c r="AC19" s="578">
        <f t="shared" si="13"/>
        <v>0</v>
      </c>
    </row>
    <row r="20" spans="1:29" ht="20.100000000000001" customHeight="1">
      <c r="A20" s="583">
        <v>2</v>
      </c>
      <c r="B20" s="572" t="s">
        <v>55</v>
      </c>
      <c r="C20" s="573" t="s">
        <v>56</v>
      </c>
      <c r="D20" s="574">
        <f>D22+D23+D24+D25+D26+D27+D28+D29++D30+D48+D49+D50+D51+D52+D53+D54+D55+D56+D57+D58+D59</f>
        <v>0</v>
      </c>
      <c r="E20" s="574">
        <f t="shared" si="14"/>
        <v>0</v>
      </c>
      <c r="F20" s="574">
        <f t="shared" ref="F20" si="21">F22+F23+F24+F25+F26+F27+F28+F29++F30+F48+F49+F50+F51+F52+F53+F54+F55+F56+F57+F58+F59</f>
        <v>2460.3359500000001</v>
      </c>
      <c r="G20" s="574">
        <f t="shared" si="19"/>
        <v>15.103365581726527</v>
      </c>
      <c r="H20" s="574">
        <f t="shared" ref="H20" si="22">H22+H23+H24+H25+H26+H27+H28+H29++H30+H48+H49+H50+H51+H52+H53+H54+H55+H56+H57+H58+H59</f>
        <v>1045.55819</v>
      </c>
      <c r="I20" s="574">
        <f t="shared" si="3"/>
        <v>30.715938243453994</v>
      </c>
      <c r="J20" s="574">
        <f t="shared" ref="J20:AB20" si="23">J22+J23+J24+J25+J26+J27+J28+J29++J30+J48+J49+J50+J51+J52+J53+J54+J55+J56+J57+J58+J59</f>
        <v>0</v>
      </c>
      <c r="K20" s="574">
        <f t="shared" si="4"/>
        <v>0</v>
      </c>
      <c r="L20" s="574">
        <f t="shared" si="23"/>
        <v>0</v>
      </c>
      <c r="M20" s="574">
        <f t="shared" si="5"/>
        <v>0</v>
      </c>
      <c r="N20" s="574">
        <f t="shared" si="23"/>
        <v>0</v>
      </c>
      <c r="O20" s="574">
        <f t="shared" si="6"/>
        <v>0</v>
      </c>
      <c r="P20" s="574">
        <f t="shared" si="23"/>
        <v>0</v>
      </c>
      <c r="Q20" s="574">
        <f t="shared" si="7"/>
        <v>0</v>
      </c>
      <c r="R20" s="574">
        <f t="shared" si="23"/>
        <v>0</v>
      </c>
      <c r="S20" s="574">
        <f t="shared" si="8"/>
        <v>0</v>
      </c>
      <c r="T20" s="574">
        <f t="shared" si="23"/>
        <v>0</v>
      </c>
      <c r="U20" s="574">
        <f t="shared" si="9"/>
        <v>0</v>
      </c>
      <c r="V20" s="574">
        <f t="shared" si="23"/>
        <v>0</v>
      </c>
      <c r="W20" s="574">
        <f t="shared" si="10"/>
        <v>0</v>
      </c>
      <c r="X20" s="574">
        <f t="shared" si="23"/>
        <v>0</v>
      </c>
      <c r="Y20" s="574">
        <f t="shared" si="11"/>
        <v>0</v>
      </c>
      <c r="Z20" s="574">
        <f t="shared" si="23"/>
        <v>2053.6993770000004</v>
      </c>
      <c r="AA20" s="574">
        <f t="shared" si="12"/>
        <v>95.301173982557231</v>
      </c>
      <c r="AB20" s="574">
        <f t="shared" si="23"/>
        <v>0</v>
      </c>
      <c r="AC20" s="574">
        <f t="shared" si="13"/>
        <v>0</v>
      </c>
    </row>
    <row r="21" spans="1:29" ht="20.100000000000001" customHeight="1">
      <c r="A21" s="575"/>
      <c r="B21" s="576" t="s">
        <v>174</v>
      </c>
      <c r="C21" s="577"/>
      <c r="D21" s="578"/>
      <c r="E21" s="578"/>
      <c r="F21" s="578"/>
      <c r="G21" s="578"/>
      <c r="H21" s="578"/>
      <c r="I21" s="578"/>
      <c r="J21" s="578"/>
      <c r="K21" s="578"/>
      <c r="L21" s="578"/>
      <c r="M21" s="578"/>
      <c r="N21" s="578"/>
      <c r="O21" s="578"/>
      <c r="P21" s="578"/>
      <c r="Q21" s="578"/>
      <c r="R21" s="578"/>
      <c r="S21" s="578"/>
      <c r="T21" s="578"/>
      <c r="U21" s="578"/>
      <c r="V21" s="578"/>
      <c r="W21" s="578"/>
      <c r="X21" s="578"/>
      <c r="Y21" s="578"/>
      <c r="Z21" s="578"/>
      <c r="AA21" s="578"/>
      <c r="AB21" s="578"/>
      <c r="AC21" s="578"/>
    </row>
    <row r="22" spans="1:29" ht="20.100000000000001" customHeight="1">
      <c r="A22" s="579" t="s">
        <v>57</v>
      </c>
      <c r="B22" s="580" t="s">
        <v>58</v>
      </c>
      <c r="C22" s="565" t="s">
        <v>59</v>
      </c>
      <c r="D22" s="578"/>
      <c r="E22" s="578">
        <f t="shared" si="14"/>
        <v>0</v>
      </c>
      <c r="F22" s="578">
        <f>Bieu06!G21+Bieu06!H21+Bieu06!I21+Bieu06!K21</f>
        <v>53.728200000000001</v>
      </c>
      <c r="G22" s="578">
        <f t="shared" ref="G22:G30" si="24">IFERROR(F22/F$6*100,0)</f>
        <v>0.32982351318653014</v>
      </c>
      <c r="H22" s="578">
        <f>Bieu06!$G$21</f>
        <v>15.026199999999999</v>
      </c>
      <c r="I22" s="578">
        <f t="shared" si="3"/>
        <v>0.44143294524218535</v>
      </c>
      <c r="J22" s="578"/>
      <c r="K22" s="578">
        <f t="shared" si="4"/>
        <v>0</v>
      </c>
      <c r="L22" s="578"/>
      <c r="M22" s="578">
        <f t="shared" si="5"/>
        <v>0</v>
      </c>
      <c r="N22" s="578"/>
      <c r="O22" s="578">
        <f t="shared" si="6"/>
        <v>0</v>
      </c>
      <c r="P22" s="578"/>
      <c r="Q22" s="578">
        <f t="shared" si="7"/>
        <v>0</v>
      </c>
      <c r="R22" s="578"/>
      <c r="S22" s="578">
        <f t="shared" si="8"/>
        <v>0</v>
      </c>
      <c r="T22" s="578"/>
      <c r="U22" s="578">
        <f t="shared" si="9"/>
        <v>0</v>
      </c>
      <c r="V22" s="578"/>
      <c r="W22" s="578">
        <f t="shared" si="10"/>
        <v>0</v>
      </c>
      <c r="X22" s="578"/>
      <c r="Y22" s="578">
        <f t="shared" si="11"/>
        <v>0</v>
      </c>
      <c r="Z22" s="578">
        <f>Bieu06!D21-Bieu06!E21</f>
        <v>207.21043</v>
      </c>
      <c r="AA22" s="578">
        <f t="shared" si="12"/>
        <v>9.6155247752361248</v>
      </c>
      <c r="AB22" s="578"/>
      <c r="AC22" s="578">
        <f t="shared" si="13"/>
        <v>0</v>
      </c>
    </row>
    <row r="23" spans="1:29" ht="20.100000000000001" customHeight="1">
      <c r="A23" s="579" t="s">
        <v>60</v>
      </c>
      <c r="B23" s="580" t="s">
        <v>61</v>
      </c>
      <c r="C23" s="565" t="s">
        <v>62</v>
      </c>
      <c r="D23" s="578"/>
      <c r="E23" s="578">
        <f t="shared" si="14"/>
        <v>0</v>
      </c>
      <c r="F23" s="578">
        <f>Bieu06!G22+Bieu06!H22+Bieu06!I22+Bieu06!K22</f>
        <v>0.10002</v>
      </c>
      <c r="G23" s="578">
        <f t="shared" si="24"/>
        <v>6.1399689155632877E-4</v>
      </c>
      <c r="H23" s="578">
        <f>Bieu06!$G$22</f>
        <v>0</v>
      </c>
      <c r="I23" s="578">
        <f t="shared" si="3"/>
        <v>0</v>
      </c>
      <c r="J23" s="578"/>
      <c r="K23" s="578">
        <f t="shared" si="4"/>
        <v>0</v>
      </c>
      <c r="L23" s="578"/>
      <c r="M23" s="578">
        <f t="shared" si="5"/>
        <v>0</v>
      </c>
      <c r="N23" s="578"/>
      <c r="O23" s="578">
        <f t="shared" si="6"/>
        <v>0</v>
      </c>
      <c r="P23" s="578"/>
      <c r="Q23" s="578">
        <f t="shared" si="7"/>
        <v>0</v>
      </c>
      <c r="R23" s="578"/>
      <c r="S23" s="578">
        <f t="shared" si="8"/>
        <v>0</v>
      </c>
      <c r="T23" s="578"/>
      <c r="U23" s="578">
        <f t="shared" si="9"/>
        <v>0</v>
      </c>
      <c r="V23" s="578"/>
      <c r="W23" s="578">
        <f t="shared" si="10"/>
        <v>0</v>
      </c>
      <c r="X23" s="578"/>
      <c r="Y23" s="578">
        <f t="shared" si="11"/>
        <v>0</v>
      </c>
      <c r="Z23" s="578">
        <f>Bieu06!D22-Bieu06!E22</f>
        <v>0.10001999999999978</v>
      </c>
      <c r="AA23" s="578">
        <f t="shared" si="12"/>
        <v>4.6413917871755538E-3</v>
      </c>
      <c r="AB23" s="578"/>
      <c r="AC23" s="578">
        <f t="shared" si="13"/>
        <v>0</v>
      </c>
    </row>
    <row r="24" spans="1:29" ht="20.100000000000001" customHeight="1">
      <c r="A24" s="579" t="s">
        <v>63</v>
      </c>
      <c r="B24" s="580" t="s">
        <v>64</v>
      </c>
      <c r="C24" s="565" t="s">
        <v>65</v>
      </c>
      <c r="D24" s="578"/>
      <c r="E24" s="578">
        <f t="shared" si="14"/>
        <v>0</v>
      </c>
      <c r="F24" s="578">
        <f>Bieu06!G23+Bieu06!H23+Bieu06!I23+Bieu06!K23</f>
        <v>0</v>
      </c>
      <c r="G24" s="578">
        <f t="shared" si="24"/>
        <v>0</v>
      </c>
      <c r="H24" s="578">
        <f>Bieu06!$G$23</f>
        <v>0</v>
      </c>
      <c r="I24" s="578">
        <f t="shared" si="3"/>
        <v>0</v>
      </c>
      <c r="J24" s="578"/>
      <c r="K24" s="578">
        <f t="shared" si="4"/>
        <v>0</v>
      </c>
      <c r="L24" s="578"/>
      <c r="M24" s="578">
        <f t="shared" si="5"/>
        <v>0</v>
      </c>
      <c r="N24" s="578"/>
      <c r="O24" s="578">
        <f t="shared" si="6"/>
        <v>0</v>
      </c>
      <c r="P24" s="578"/>
      <c r="Q24" s="578">
        <f t="shared" si="7"/>
        <v>0</v>
      </c>
      <c r="R24" s="578"/>
      <c r="S24" s="578">
        <f t="shared" si="8"/>
        <v>0</v>
      </c>
      <c r="T24" s="578"/>
      <c r="U24" s="578">
        <f t="shared" si="9"/>
        <v>0</v>
      </c>
      <c r="V24" s="578"/>
      <c r="W24" s="578">
        <f t="shared" si="10"/>
        <v>0</v>
      </c>
      <c r="X24" s="578"/>
      <c r="Y24" s="578">
        <f t="shared" si="11"/>
        <v>0</v>
      </c>
      <c r="Z24" s="578"/>
      <c r="AA24" s="578">
        <f t="shared" si="12"/>
        <v>0</v>
      </c>
      <c r="AB24" s="578"/>
      <c r="AC24" s="578">
        <f t="shared" si="13"/>
        <v>0</v>
      </c>
    </row>
    <row r="25" spans="1:29" ht="20.100000000000001" customHeight="1">
      <c r="A25" s="579" t="s">
        <v>66</v>
      </c>
      <c r="B25" s="580" t="s">
        <v>68</v>
      </c>
      <c r="C25" s="565" t="s">
        <v>69</v>
      </c>
      <c r="D25" s="578"/>
      <c r="E25" s="578">
        <f t="shared" si="14"/>
        <v>0</v>
      </c>
      <c r="F25" s="578">
        <f>Bieu06!G24+Bieu06!H24+Bieu06!I24+Bieu06!K24</f>
        <v>20.872859999999999</v>
      </c>
      <c r="G25" s="578">
        <f t="shared" si="24"/>
        <v>0.12813308496191195</v>
      </c>
      <c r="H25" s="578">
        <f>Bieu06!$G$24</f>
        <v>0</v>
      </c>
      <c r="I25" s="578">
        <f t="shared" si="3"/>
        <v>0</v>
      </c>
      <c r="J25" s="578"/>
      <c r="K25" s="578">
        <f t="shared" si="4"/>
        <v>0</v>
      </c>
      <c r="L25" s="578"/>
      <c r="M25" s="578">
        <f t="shared" si="5"/>
        <v>0</v>
      </c>
      <c r="N25" s="578"/>
      <c r="O25" s="578">
        <f t="shared" si="6"/>
        <v>0</v>
      </c>
      <c r="P25" s="578"/>
      <c r="Q25" s="578">
        <f t="shared" si="7"/>
        <v>0</v>
      </c>
      <c r="R25" s="578">
        <f>Bieu06!F67</f>
        <v>0</v>
      </c>
      <c r="S25" s="578">
        <f t="shared" si="8"/>
        <v>0</v>
      </c>
      <c r="T25" s="578"/>
      <c r="U25" s="578">
        <f t="shared" si="9"/>
        <v>0</v>
      </c>
      <c r="V25" s="578"/>
      <c r="W25" s="578">
        <f t="shared" si="10"/>
        <v>0</v>
      </c>
      <c r="X25" s="578"/>
      <c r="Y25" s="578">
        <f t="shared" si="11"/>
        <v>0</v>
      </c>
      <c r="Z25" s="578"/>
      <c r="AA25" s="578">
        <f t="shared" si="12"/>
        <v>0</v>
      </c>
      <c r="AB25" s="578"/>
      <c r="AC25" s="578">
        <f t="shared" si="13"/>
        <v>0</v>
      </c>
    </row>
    <row r="26" spans="1:29" ht="20.100000000000001" customHeight="1">
      <c r="A26" s="579" t="s">
        <v>67</v>
      </c>
      <c r="B26" s="580" t="s">
        <v>71</v>
      </c>
      <c r="C26" s="565" t="s">
        <v>72</v>
      </c>
      <c r="D26" s="578"/>
      <c r="E26" s="578">
        <f t="shared" si="14"/>
        <v>0</v>
      </c>
      <c r="F26" s="578">
        <f>Bieu06!G25+Bieu06!H25+Bieu06!I25+Bieu06!K25</f>
        <v>28.60726</v>
      </c>
      <c r="G26" s="578">
        <f t="shared" si="24"/>
        <v>0.17561256464650771</v>
      </c>
      <c r="H26" s="578">
        <f>Bieu06!$G$25+80+10+5</f>
        <v>95.197890000000001</v>
      </c>
      <c r="I26" s="578">
        <f t="shared" si="3"/>
        <v>2.7966807951139732</v>
      </c>
      <c r="J26" s="578"/>
      <c r="K26" s="578">
        <f t="shared" si="4"/>
        <v>0</v>
      </c>
      <c r="L26" s="578"/>
      <c r="M26" s="578">
        <f t="shared" si="5"/>
        <v>0</v>
      </c>
      <c r="N26" s="578"/>
      <c r="O26" s="578">
        <f t="shared" si="6"/>
        <v>0</v>
      </c>
      <c r="P26" s="578"/>
      <c r="Q26" s="578">
        <f t="shared" si="7"/>
        <v>0</v>
      </c>
      <c r="R26" s="578"/>
      <c r="S26" s="578">
        <f t="shared" si="8"/>
        <v>0</v>
      </c>
      <c r="T26" s="578"/>
      <c r="U26" s="578">
        <f t="shared" si="9"/>
        <v>0</v>
      </c>
      <c r="V26" s="578"/>
      <c r="W26" s="578">
        <f t="shared" si="10"/>
        <v>0</v>
      </c>
      <c r="X26" s="578">
        <f>Bieu06!F69</f>
        <v>0</v>
      </c>
      <c r="Y26" s="578">
        <f t="shared" si="11"/>
        <v>0</v>
      </c>
      <c r="Z26" s="578"/>
      <c r="AA26" s="578">
        <f t="shared" si="12"/>
        <v>0</v>
      </c>
      <c r="AB26" s="578"/>
      <c r="AC26" s="578">
        <f t="shared" si="13"/>
        <v>0</v>
      </c>
    </row>
    <row r="27" spans="1:29" ht="20.100000000000001" customHeight="1">
      <c r="A27" s="579" t="s">
        <v>70</v>
      </c>
      <c r="B27" s="580" t="s">
        <v>74</v>
      </c>
      <c r="C27" s="565" t="s">
        <v>75</v>
      </c>
      <c r="D27" s="578"/>
      <c r="E27" s="578">
        <f t="shared" si="14"/>
        <v>0</v>
      </c>
      <c r="F27" s="578">
        <f>Bieu06!G26+Bieu06!H26+Bieu06!I26+Bieu06!K26</f>
        <v>54.53013</v>
      </c>
      <c r="G27" s="578">
        <f t="shared" si="24"/>
        <v>0.33474635389084695</v>
      </c>
      <c r="H27" s="578">
        <f>Bieu06!$G$26</f>
        <v>3.0316999999999998</v>
      </c>
      <c r="I27" s="578">
        <f t="shared" si="3"/>
        <v>8.9063919027480884E-2</v>
      </c>
      <c r="J27" s="578"/>
      <c r="K27" s="578">
        <f t="shared" si="4"/>
        <v>0</v>
      </c>
      <c r="L27" s="578"/>
      <c r="M27" s="578">
        <f t="shared" si="5"/>
        <v>0</v>
      </c>
      <c r="N27" s="578"/>
      <c r="O27" s="578">
        <f t="shared" si="6"/>
        <v>0</v>
      </c>
      <c r="P27" s="578"/>
      <c r="Q27" s="578">
        <f t="shared" si="7"/>
        <v>0</v>
      </c>
      <c r="R27" s="578"/>
      <c r="S27" s="578">
        <f t="shared" si="8"/>
        <v>0</v>
      </c>
      <c r="T27" s="578"/>
      <c r="U27" s="578">
        <f t="shared" si="9"/>
        <v>0</v>
      </c>
      <c r="V27" s="578"/>
      <c r="W27" s="578">
        <f t="shared" si="10"/>
        <v>0</v>
      </c>
      <c r="X27" s="578"/>
      <c r="Y27" s="578">
        <f t="shared" si="11"/>
        <v>0</v>
      </c>
      <c r="Z27" s="578"/>
      <c r="AA27" s="578">
        <f t="shared" si="12"/>
        <v>0</v>
      </c>
      <c r="AB27" s="578"/>
      <c r="AC27" s="578">
        <f t="shared" si="13"/>
        <v>0</v>
      </c>
    </row>
    <row r="28" spans="1:29" ht="20.100000000000001" customHeight="1">
      <c r="A28" s="579" t="s">
        <v>73</v>
      </c>
      <c r="B28" s="580" t="s">
        <v>77</v>
      </c>
      <c r="C28" s="565" t="s">
        <v>78</v>
      </c>
      <c r="D28" s="578"/>
      <c r="E28" s="578">
        <f t="shared" si="14"/>
        <v>0</v>
      </c>
      <c r="F28" s="578">
        <f>Bieu06!G27+Bieu06!H27+Bieu06!I27+Bieu06!K27</f>
        <v>0</v>
      </c>
      <c r="G28" s="578">
        <f t="shared" si="24"/>
        <v>0</v>
      </c>
      <c r="H28" s="578">
        <f>Bieu06!$G$27</f>
        <v>0</v>
      </c>
      <c r="I28" s="578">
        <f t="shared" si="3"/>
        <v>0</v>
      </c>
      <c r="J28" s="578"/>
      <c r="K28" s="578">
        <f t="shared" si="4"/>
        <v>0</v>
      </c>
      <c r="L28" s="578"/>
      <c r="M28" s="578">
        <f t="shared" si="5"/>
        <v>0</v>
      </c>
      <c r="N28" s="578"/>
      <c r="O28" s="578">
        <f t="shared" si="6"/>
        <v>0</v>
      </c>
      <c r="P28" s="578"/>
      <c r="Q28" s="578">
        <f t="shared" si="7"/>
        <v>0</v>
      </c>
      <c r="R28" s="578"/>
      <c r="S28" s="578">
        <f t="shared" si="8"/>
        <v>0</v>
      </c>
      <c r="T28" s="578"/>
      <c r="U28" s="578">
        <f t="shared" si="9"/>
        <v>0</v>
      </c>
      <c r="V28" s="578"/>
      <c r="W28" s="578">
        <f t="shared" si="10"/>
        <v>0</v>
      </c>
      <c r="X28" s="578"/>
      <c r="Y28" s="578">
        <f t="shared" si="11"/>
        <v>0</v>
      </c>
      <c r="Z28" s="578"/>
      <c r="AA28" s="578">
        <f t="shared" si="12"/>
        <v>0</v>
      </c>
      <c r="AB28" s="578"/>
      <c r="AC28" s="578">
        <f t="shared" si="13"/>
        <v>0</v>
      </c>
    </row>
    <row r="29" spans="1:29" ht="20.100000000000001" customHeight="1">
      <c r="A29" s="579" t="s">
        <v>76</v>
      </c>
      <c r="B29" s="580" t="s">
        <v>122</v>
      </c>
      <c r="C29" s="565" t="s">
        <v>123</v>
      </c>
      <c r="D29" s="578"/>
      <c r="E29" s="578">
        <f t="shared" si="14"/>
        <v>0</v>
      </c>
      <c r="F29" s="578">
        <f>Bieu06!G28+Bieu06!H28+Bieu06!I28+Bieu06!K28</f>
        <v>4.5599999999999996</v>
      </c>
      <c r="G29" s="578">
        <f t="shared" si="24"/>
        <v>2.7992659723023981E-2</v>
      </c>
      <c r="H29" s="578">
        <f>Bieu06!$G$28</f>
        <v>0</v>
      </c>
      <c r="I29" s="578">
        <f t="shared" si="3"/>
        <v>0</v>
      </c>
      <c r="J29" s="578"/>
      <c r="K29" s="578">
        <f t="shared" si="4"/>
        <v>0</v>
      </c>
      <c r="L29" s="578"/>
      <c r="M29" s="578">
        <f t="shared" si="5"/>
        <v>0</v>
      </c>
      <c r="N29" s="578"/>
      <c r="O29" s="578">
        <f t="shared" si="6"/>
        <v>0</v>
      </c>
      <c r="P29" s="578"/>
      <c r="Q29" s="578">
        <f t="shared" si="7"/>
        <v>0</v>
      </c>
      <c r="R29" s="578"/>
      <c r="S29" s="578">
        <f t="shared" si="8"/>
        <v>0</v>
      </c>
      <c r="T29" s="578"/>
      <c r="U29" s="578">
        <f t="shared" si="9"/>
        <v>0</v>
      </c>
      <c r="V29" s="578"/>
      <c r="W29" s="578">
        <f t="shared" si="10"/>
        <v>0</v>
      </c>
      <c r="X29" s="578"/>
      <c r="Y29" s="578">
        <f t="shared" si="11"/>
        <v>0</v>
      </c>
      <c r="Z29" s="578"/>
      <c r="AA29" s="578">
        <f t="shared" si="12"/>
        <v>0</v>
      </c>
      <c r="AB29" s="578"/>
      <c r="AC29" s="578">
        <f t="shared" si="13"/>
        <v>0</v>
      </c>
    </row>
    <row r="30" spans="1:29" ht="20.100000000000001" customHeight="1">
      <c r="A30" s="579" t="s">
        <v>79</v>
      </c>
      <c r="B30" s="580" t="s">
        <v>80</v>
      </c>
      <c r="C30" s="565" t="s">
        <v>81</v>
      </c>
      <c r="D30" s="581">
        <f>SUM(D32:D47)</f>
        <v>0</v>
      </c>
      <c r="E30" s="581">
        <f t="shared" si="14"/>
        <v>0</v>
      </c>
      <c r="F30" s="581">
        <f t="shared" ref="F30" si="25">SUM(F32:F47)</f>
        <v>1193.4117000000003</v>
      </c>
      <c r="G30" s="581">
        <f t="shared" si="24"/>
        <v>7.3260455323630698</v>
      </c>
      <c r="H30" s="581">
        <f t="shared" ref="H30" si="26">SUM(H32:H47)</f>
        <v>237.35642000000004</v>
      </c>
      <c r="I30" s="581">
        <f t="shared" si="3"/>
        <v>6.972950150586386</v>
      </c>
      <c r="J30" s="581">
        <f t="shared" ref="J30:AB30" si="27">SUM(J32:J47)</f>
        <v>0</v>
      </c>
      <c r="K30" s="581">
        <f t="shared" si="4"/>
        <v>0</v>
      </c>
      <c r="L30" s="581">
        <f t="shared" si="27"/>
        <v>0</v>
      </c>
      <c r="M30" s="581">
        <f t="shared" si="5"/>
        <v>0</v>
      </c>
      <c r="N30" s="581">
        <f t="shared" si="27"/>
        <v>0</v>
      </c>
      <c r="O30" s="581">
        <f t="shared" si="6"/>
        <v>0</v>
      </c>
      <c r="P30" s="581">
        <f t="shared" si="27"/>
        <v>0</v>
      </c>
      <c r="Q30" s="581">
        <f t="shared" si="7"/>
        <v>0</v>
      </c>
      <c r="R30" s="581">
        <f t="shared" si="27"/>
        <v>0</v>
      </c>
      <c r="S30" s="581">
        <f t="shared" si="8"/>
        <v>0</v>
      </c>
      <c r="T30" s="581">
        <f t="shared" si="27"/>
        <v>0</v>
      </c>
      <c r="U30" s="581">
        <f t="shared" si="9"/>
        <v>0</v>
      </c>
      <c r="V30" s="581">
        <f t="shared" si="27"/>
        <v>0</v>
      </c>
      <c r="W30" s="581">
        <f t="shared" si="10"/>
        <v>0</v>
      </c>
      <c r="X30" s="581">
        <f t="shared" si="27"/>
        <v>0</v>
      </c>
      <c r="Y30" s="581">
        <f t="shared" si="11"/>
        <v>0</v>
      </c>
      <c r="Z30" s="581">
        <f t="shared" si="27"/>
        <v>639.76848700000016</v>
      </c>
      <c r="AA30" s="581">
        <f t="shared" si="12"/>
        <v>29.688224367681837</v>
      </c>
      <c r="AB30" s="581">
        <f t="shared" si="27"/>
        <v>0</v>
      </c>
      <c r="AC30" s="581">
        <f t="shared" si="13"/>
        <v>0</v>
      </c>
    </row>
    <row r="31" spans="1:29" ht="20.100000000000001" customHeight="1">
      <c r="A31" s="575"/>
      <c r="B31" s="576" t="s">
        <v>174</v>
      </c>
      <c r="C31" s="577"/>
      <c r="D31" s="578"/>
      <c r="E31" s="578"/>
      <c r="F31" s="578"/>
      <c r="G31" s="578"/>
      <c r="H31" s="578"/>
      <c r="I31" s="578"/>
      <c r="J31" s="578"/>
      <c r="K31" s="578"/>
      <c r="L31" s="578"/>
      <c r="M31" s="578"/>
      <c r="N31" s="578"/>
      <c r="O31" s="578"/>
      <c r="P31" s="578"/>
      <c r="Q31" s="578"/>
      <c r="R31" s="578"/>
      <c r="S31" s="578"/>
      <c r="T31" s="578"/>
      <c r="U31" s="578"/>
      <c r="V31" s="578"/>
      <c r="W31" s="578"/>
      <c r="X31" s="578"/>
      <c r="Y31" s="578"/>
      <c r="Z31" s="578"/>
      <c r="AA31" s="578"/>
      <c r="AB31" s="578"/>
      <c r="AC31" s="578"/>
    </row>
    <row r="32" spans="1:29" ht="20.100000000000001" customHeight="1">
      <c r="A32" s="584" t="s">
        <v>202</v>
      </c>
      <c r="B32" s="576" t="s">
        <v>262</v>
      </c>
      <c r="C32" s="582" t="s">
        <v>88</v>
      </c>
      <c r="D32" s="585"/>
      <c r="E32" s="585">
        <f t="shared" si="14"/>
        <v>0</v>
      </c>
      <c r="F32" s="585">
        <f>Bieu06!G30+Bieu06!H30+Bieu06!I30+Bieu06!K30</f>
        <v>426.89923999999996</v>
      </c>
      <c r="G32" s="585">
        <f t="shared" ref="G32:G60" si="28">IFERROR(F32/F$6*100,0)</f>
        <v>2.6206239388898136</v>
      </c>
      <c r="H32" s="578">
        <f>Bieu06!$G$30+50.6+30+5</f>
        <v>165.95944</v>
      </c>
      <c r="I32" s="585">
        <f t="shared" si="3"/>
        <v>4.8754817844793585</v>
      </c>
      <c r="J32" s="585"/>
      <c r="K32" s="585">
        <f t="shared" si="4"/>
        <v>0</v>
      </c>
      <c r="L32" s="585"/>
      <c r="M32" s="585">
        <f t="shared" si="5"/>
        <v>0</v>
      </c>
      <c r="N32" s="585"/>
      <c r="O32" s="585">
        <f t="shared" si="6"/>
        <v>0</v>
      </c>
      <c r="P32" s="585"/>
      <c r="Q32" s="585">
        <f t="shared" si="7"/>
        <v>0</v>
      </c>
      <c r="R32" s="585"/>
      <c r="S32" s="585">
        <f t="shared" si="8"/>
        <v>0</v>
      </c>
      <c r="T32" s="578"/>
      <c r="U32" s="585">
        <f t="shared" si="9"/>
        <v>0</v>
      </c>
      <c r="V32" s="585"/>
      <c r="W32" s="585">
        <f t="shared" si="10"/>
        <v>0</v>
      </c>
      <c r="X32" s="585"/>
      <c r="Y32" s="585">
        <f t="shared" si="11"/>
        <v>0</v>
      </c>
      <c r="Z32" s="585">
        <f>(Bieu06!D30-Bieu06!E30)*70%</f>
        <v>532.17003699999998</v>
      </c>
      <c r="AA32" s="585">
        <f t="shared" si="12"/>
        <v>24.69515735965523</v>
      </c>
      <c r="AB32" s="585"/>
      <c r="AC32" s="585">
        <f t="shared" si="13"/>
        <v>0</v>
      </c>
    </row>
    <row r="33" spans="1:29" ht="20.100000000000001" customHeight="1">
      <c r="A33" s="584" t="s">
        <v>202</v>
      </c>
      <c r="B33" s="576" t="s">
        <v>263</v>
      </c>
      <c r="C33" s="582" t="s">
        <v>89</v>
      </c>
      <c r="D33" s="585"/>
      <c r="E33" s="585">
        <f t="shared" si="14"/>
        <v>0</v>
      </c>
      <c r="F33" s="585">
        <f>Bieu06!G31+Bieu06!H31+Bieu06!I31+Bieu06!K31</f>
        <v>706.57281999999998</v>
      </c>
      <c r="G33" s="585">
        <f t="shared" si="28"/>
        <v>4.3374676578503237</v>
      </c>
      <c r="H33" s="585">
        <f>Bieu06!$G$31</f>
        <v>60.728340000000003</v>
      </c>
      <c r="I33" s="585">
        <f t="shared" si="3"/>
        <v>1.7840498586381661</v>
      </c>
      <c r="J33" s="585"/>
      <c r="K33" s="585">
        <f t="shared" si="4"/>
        <v>0</v>
      </c>
      <c r="L33" s="585"/>
      <c r="M33" s="585">
        <f t="shared" si="5"/>
        <v>0</v>
      </c>
      <c r="N33" s="585"/>
      <c r="O33" s="585">
        <f t="shared" si="6"/>
        <v>0</v>
      </c>
      <c r="P33" s="585"/>
      <c r="Q33" s="585">
        <f t="shared" si="7"/>
        <v>0</v>
      </c>
      <c r="R33" s="585"/>
      <c r="S33" s="585">
        <f t="shared" si="8"/>
        <v>0</v>
      </c>
      <c r="T33" s="585"/>
      <c r="U33" s="585">
        <f t="shared" si="9"/>
        <v>0</v>
      </c>
      <c r="V33" s="585"/>
      <c r="W33" s="585">
        <f t="shared" si="10"/>
        <v>0</v>
      </c>
      <c r="X33" s="585"/>
      <c r="Y33" s="585">
        <f t="shared" si="11"/>
        <v>0</v>
      </c>
      <c r="Z33" s="585"/>
      <c r="AA33" s="585">
        <f t="shared" si="12"/>
        <v>0</v>
      </c>
      <c r="AB33" s="585"/>
      <c r="AC33" s="585">
        <f t="shared" si="13"/>
        <v>0</v>
      </c>
    </row>
    <row r="34" spans="1:29" ht="20.100000000000001" customHeight="1">
      <c r="A34" s="584" t="s">
        <v>202</v>
      </c>
      <c r="B34" s="576" t="s">
        <v>344</v>
      </c>
      <c r="C34" s="582" t="s">
        <v>82</v>
      </c>
      <c r="D34" s="585"/>
      <c r="E34" s="585">
        <f t="shared" si="14"/>
        <v>0</v>
      </c>
      <c r="F34" s="585">
        <f>Bieu06!G32+Bieu06!H32+Bieu06!I32+Bieu06!K32</f>
        <v>1.9394200000000001</v>
      </c>
      <c r="G34" s="585">
        <f t="shared" si="28"/>
        <v>1.1905597394742803E-2</v>
      </c>
      <c r="H34" s="585">
        <f>Bieu06!$G$32</f>
        <v>0</v>
      </c>
      <c r="I34" s="585">
        <f t="shared" si="3"/>
        <v>0</v>
      </c>
      <c r="J34" s="585"/>
      <c r="K34" s="585">
        <f t="shared" si="4"/>
        <v>0</v>
      </c>
      <c r="L34" s="585"/>
      <c r="M34" s="585">
        <f t="shared" si="5"/>
        <v>0</v>
      </c>
      <c r="N34" s="585"/>
      <c r="O34" s="585">
        <f t="shared" si="6"/>
        <v>0</v>
      </c>
      <c r="P34" s="585"/>
      <c r="Q34" s="585">
        <f t="shared" si="7"/>
        <v>0</v>
      </c>
      <c r="R34" s="585"/>
      <c r="S34" s="585">
        <f t="shared" si="8"/>
        <v>0</v>
      </c>
      <c r="T34" s="585"/>
      <c r="U34" s="585">
        <f t="shared" si="9"/>
        <v>0</v>
      </c>
      <c r="V34" s="585"/>
      <c r="W34" s="585">
        <f t="shared" si="10"/>
        <v>0</v>
      </c>
      <c r="X34" s="585"/>
      <c r="Y34" s="585">
        <f t="shared" si="11"/>
        <v>0</v>
      </c>
      <c r="Z34" s="585">
        <f>Bieu06!D32-Bieu06!E32</f>
        <v>2.7129800000000004</v>
      </c>
      <c r="AA34" s="585">
        <f t="shared" si="12"/>
        <v>0.12589485193732819</v>
      </c>
      <c r="AB34" s="585"/>
      <c r="AC34" s="585">
        <f t="shared" si="13"/>
        <v>0</v>
      </c>
    </row>
    <row r="35" spans="1:29" ht="20.100000000000001" customHeight="1">
      <c r="A35" s="584" t="s">
        <v>202</v>
      </c>
      <c r="B35" s="576" t="s">
        <v>345</v>
      </c>
      <c r="C35" s="582" t="s">
        <v>83</v>
      </c>
      <c r="D35" s="585"/>
      <c r="E35" s="585">
        <f t="shared" si="14"/>
        <v>0</v>
      </c>
      <c r="F35" s="585">
        <f>Bieu06!G33+Bieu06!H33+Bieu06!I33+Bieu06!K33</f>
        <v>1.1793500000000001</v>
      </c>
      <c r="G35" s="585">
        <f t="shared" si="28"/>
        <v>7.2397243956904261E-3</v>
      </c>
      <c r="H35" s="585">
        <f>Bieu06!$G$33</f>
        <v>8.2479999999999998E-2</v>
      </c>
      <c r="I35" s="585">
        <f t="shared" si="3"/>
        <v>2.4230603428395366E-3</v>
      </c>
      <c r="J35" s="585"/>
      <c r="K35" s="585">
        <f t="shared" si="4"/>
        <v>0</v>
      </c>
      <c r="L35" s="585"/>
      <c r="M35" s="585">
        <f t="shared" si="5"/>
        <v>0</v>
      </c>
      <c r="N35" s="585"/>
      <c r="O35" s="585">
        <f t="shared" si="6"/>
        <v>0</v>
      </c>
      <c r="P35" s="585"/>
      <c r="Q35" s="585">
        <f t="shared" si="7"/>
        <v>0</v>
      </c>
      <c r="R35" s="585"/>
      <c r="S35" s="585">
        <f t="shared" si="8"/>
        <v>0</v>
      </c>
      <c r="T35" s="585"/>
      <c r="U35" s="585">
        <f t="shared" si="9"/>
        <v>0</v>
      </c>
      <c r="V35" s="585"/>
      <c r="W35" s="585">
        <f t="shared" si="10"/>
        <v>0</v>
      </c>
      <c r="X35" s="585"/>
      <c r="Y35" s="585">
        <f t="shared" si="11"/>
        <v>0</v>
      </c>
      <c r="Z35" s="585">
        <f>Bieu06!D33-Bieu06!E33</f>
        <v>2.1558800000000002</v>
      </c>
      <c r="AA35" s="585">
        <f t="shared" si="12"/>
        <v>0.10004282869562145</v>
      </c>
      <c r="AB35" s="585"/>
      <c r="AC35" s="585">
        <f t="shared" si="13"/>
        <v>0</v>
      </c>
    </row>
    <row r="36" spans="1:29" ht="20.100000000000001" customHeight="1">
      <c r="A36" s="584" t="s">
        <v>202</v>
      </c>
      <c r="B36" s="576" t="s">
        <v>346</v>
      </c>
      <c r="C36" s="582" t="s">
        <v>84</v>
      </c>
      <c r="D36" s="585"/>
      <c r="E36" s="585">
        <f t="shared" si="14"/>
        <v>0</v>
      </c>
      <c r="F36" s="585">
        <f>Bieu06!G34+Bieu06!H34+Bieu06!I34+Bieu06!K34</f>
        <v>28.002750000000002</v>
      </c>
      <c r="G36" s="585">
        <f t="shared" si="28"/>
        <v>0.17190163422344518</v>
      </c>
      <c r="H36" s="585">
        <f>Bieu06!$G$34</f>
        <v>4.6326299999999998</v>
      </c>
      <c r="I36" s="585">
        <f t="shared" si="3"/>
        <v>0.13609532051465473</v>
      </c>
      <c r="J36" s="585"/>
      <c r="K36" s="585">
        <f t="shared" si="4"/>
        <v>0</v>
      </c>
      <c r="L36" s="585"/>
      <c r="M36" s="585">
        <f t="shared" si="5"/>
        <v>0</v>
      </c>
      <c r="N36" s="585"/>
      <c r="O36" s="585">
        <f t="shared" si="6"/>
        <v>0</v>
      </c>
      <c r="P36" s="585"/>
      <c r="Q36" s="585">
        <f t="shared" si="7"/>
        <v>0</v>
      </c>
      <c r="R36" s="585"/>
      <c r="S36" s="585">
        <f t="shared" si="8"/>
        <v>0</v>
      </c>
      <c r="T36" s="585"/>
      <c r="U36" s="585">
        <f t="shared" si="9"/>
        <v>0</v>
      </c>
      <c r="V36" s="585"/>
      <c r="W36" s="585">
        <f t="shared" si="10"/>
        <v>0</v>
      </c>
      <c r="X36" s="585"/>
      <c r="Y36" s="585">
        <f t="shared" si="11"/>
        <v>0</v>
      </c>
      <c r="Z36" s="585">
        <f>Bieu06!D34-Bieu06!E34</f>
        <v>47.870480000000001</v>
      </c>
      <c r="AA36" s="585">
        <f t="shared" si="12"/>
        <v>2.2214122447525702</v>
      </c>
      <c r="AB36" s="585"/>
      <c r="AC36" s="585">
        <f t="shared" si="13"/>
        <v>0</v>
      </c>
    </row>
    <row r="37" spans="1:29" ht="27" customHeight="1">
      <c r="A37" s="584" t="s">
        <v>202</v>
      </c>
      <c r="B37" s="576" t="s">
        <v>347</v>
      </c>
      <c r="C37" s="582" t="s">
        <v>85</v>
      </c>
      <c r="D37" s="585"/>
      <c r="E37" s="585">
        <f t="shared" si="14"/>
        <v>0</v>
      </c>
      <c r="F37" s="585">
        <f>Bieu06!G35+Bieu06!H35+Bieu06!I35+Bieu06!K35</f>
        <v>2.8178699999999997</v>
      </c>
      <c r="G37" s="585">
        <f t="shared" si="28"/>
        <v>1.7298174573183684E-2</v>
      </c>
      <c r="H37" s="585">
        <f>Bieu06!$G$35</f>
        <v>0</v>
      </c>
      <c r="I37" s="585">
        <f t="shared" si="3"/>
        <v>0</v>
      </c>
      <c r="J37" s="585"/>
      <c r="K37" s="585">
        <f t="shared" si="4"/>
        <v>0</v>
      </c>
      <c r="L37" s="585"/>
      <c r="M37" s="585">
        <f t="shared" si="5"/>
        <v>0</v>
      </c>
      <c r="N37" s="585"/>
      <c r="O37" s="585">
        <f t="shared" si="6"/>
        <v>0</v>
      </c>
      <c r="P37" s="585"/>
      <c r="Q37" s="585">
        <f t="shared" si="7"/>
        <v>0</v>
      </c>
      <c r="R37" s="585"/>
      <c r="S37" s="585">
        <f t="shared" si="8"/>
        <v>0</v>
      </c>
      <c r="T37" s="585"/>
      <c r="U37" s="585">
        <f t="shared" si="9"/>
        <v>0</v>
      </c>
      <c r="V37" s="585"/>
      <c r="W37" s="585">
        <f t="shared" si="10"/>
        <v>0</v>
      </c>
      <c r="X37" s="585"/>
      <c r="Y37" s="585">
        <f t="shared" si="11"/>
        <v>0</v>
      </c>
      <c r="Z37" s="585">
        <f>Bieu06!D35-Bieu06!E35</f>
        <v>4.3752700000000004</v>
      </c>
      <c r="AA37" s="585">
        <f t="shared" si="12"/>
        <v>0.2030328158835796</v>
      </c>
      <c r="AB37" s="585"/>
      <c r="AC37" s="585">
        <f t="shared" si="13"/>
        <v>0</v>
      </c>
    </row>
    <row r="38" spans="1:29" ht="20.100000000000001" customHeight="1">
      <c r="A38" s="584" t="s">
        <v>202</v>
      </c>
      <c r="B38" s="576" t="s">
        <v>348</v>
      </c>
      <c r="C38" s="582" t="s">
        <v>90</v>
      </c>
      <c r="D38" s="585"/>
      <c r="E38" s="585">
        <f t="shared" si="14"/>
        <v>0</v>
      </c>
      <c r="F38" s="585">
        <f>Bieu06!G36+Bieu06!H36+Bieu06!I36+Bieu06!K36</f>
        <v>1.03</v>
      </c>
      <c r="G38" s="585">
        <f t="shared" si="28"/>
        <v>6.3229034023497173E-3</v>
      </c>
      <c r="H38" s="585">
        <f>Bieu06!$G$36</f>
        <v>0</v>
      </c>
      <c r="I38" s="585">
        <f t="shared" si="3"/>
        <v>0</v>
      </c>
      <c r="J38" s="585"/>
      <c r="K38" s="585">
        <f t="shared" si="4"/>
        <v>0</v>
      </c>
      <c r="L38" s="585"/>
      <c r="M38" s="585">
        <f t="shared" si="5"/>
        <v>0</v>
      </c>
      <c r="N38" s="585"/>
      <c r="O38" s="585">
        <f t="shared" si="6"/>
        <v>0</v>
      </c>
      <c r="P38" s="585"/>
      <c r="Q38" s="585">
        <f t="shared" si="7"/>
        <v>0</v>
      </c>
      <c r="R38" s="585"/>
      <c r="S38" s="585">
        <f t="shared" si="8"/>
        <v>0</v>
      </c>
      <c r="T38" s="585"/>
      <c r="U38" s="585">
        <f t="shared" si="9"/>
        <v>0</v>
      </c>
      <c r="V38" s="585"/>
      <c r="W38" s="585">
        <f t="shared" si="10"/>
        <v>0</v>
      </c>
      <c r="X38" s="585"/>
      <c r="Y38" s="585">
        <f t="shared" si="11"/>
        <v>0</v>
      </c>
      <c r="Z38" s="585">
        <f>Bieu06!D36-Bieu06!E36</f>
        <v>1.2299999999999998</v>
      </c>
      <c r="AA38" s="585">
        <f t="shared" si="12"/>
        <v>5.7077703441571113E-2</v>
      </c>
      <c r="AB38" s="585"/>
      <c r="AC38" s="585">
        <f t="shared" si="13"/>
        <v>0</v>
      </c>
    </row>
    <row r="39" spans="1:29" ht="20.100000000000001" customHeight="1">
      <c r="A39" s="584" t="s">
        <v>202</v>
      </c>
      <c r="B39" s="576" t="s">
        <v>349</v>
      </c>
      <c r="C39" s="582" t="s">
        <v>91</v>
      </c>
      <c r="D39" s="585"/>
      <c r="E39" s="585">
        <f t="shared" si="14"/>
        <v>0</v>
      </c>
      <c r="F39" s="585">
        <f>Bieu06!G37+Bieu06!H37+Bieu06!I37+Bieu06!K37</f>
        <v>0.43425999999999998</v>
      </c>
      <c r="G39" s="585">
        <f t="shared" si="28"/>
        <v>2.6658097393246483E-3</v>
      </c>
      <c r="H39" s="585">
        <f>Bieu06!$G$37</f>
        <v>0.16816999999999999</v>
      </c>
      <c r="I39" s="585">
        <f t="shared" si="3"/>
        <v>4.9404226219122802E-3</v>
      </c>
      <c r="J39" s="585"/>
      <c r="K39" s="585">
        <f t="shared" si="4"/>
        <v>0</v>
      </c>
      <c r="L39" s="585"/>
      <c r="M39" s="585">
        <f t="shared" si="5"/>
        <v>0</v>
      </c>
      <c r="N39" s="585"/>
      <c r="O39" s="585">
        <f t="shared" si="6"/>
        <v>0</v>
      </c>
      <c r="P39" s="585"/>
      <c r="Q39" s="585">
        <f t="shared" si="7"/>
        <v>0</v>
      </c>
      <c r="R39" s="585"/>
      <c r="S39" s="585">
        <f t="shared" si="8"/>
        <v>0</v>
      </c>
      <c r="T39" s="585"/>
      <c r="U39" s="585">
        <f t="shared" si="9"/>
        <v>0</v>
      </c>
      <c r="V39" s="585"/>
      <c r="W39" s="585">
        <f t="shared" si="10"/>
        <v>0</v>
      </c>
      <c r="X39" s="585"/>
      <c r="Y39" s="585">
        <f t="shared" si="11"/>
        <v>0</v>
      </c>
      <c r="Z39" s="585">
        <f>Bieu06!D37-Bieu06!E37</f>
        <v>0.74175000000000024</v>
      </c>
      <c r="AA39" s="585">
        <f t="shared" si="12"/>
        <v>3.4420639453484059E-2</v>
      </c>
      <c r="AB39" s="585"/>
      <c r="AC39" s="585">
        <f t="shared" si="13"/>
        <v>0</v>
      </c>
    </row>
    <row r="40" spans="1:29" ht="20.100000000000001" customHeight="1">
      <c r="A40" s="584" t="s">
        <v>202</v>
      </c>
      <c r="B40" s="576" t="s">
        <v>261</v>
      </c>
      <c r="C40" s="582" t="s">
        <v>270</v>
      </c>
      <c r="D40" s="585"/>
      <c r="E40" s="585">
        <f t="shared" si="14"/>
        <v>0</v>
      </c>
      <c r="F40" s="585">
        <f>Bieu06!G38+Bieu06!H38+Bieu06!I38+Bieu06!K38</f>
        <v>0</v>
      </c>
      <c r="G40" s="585">
        <f t="shared" si="28"/>
        <v>0</v>
      </c>
      <c r="H40" s="585">
        <f>Bieu06!$G$38</f>
        <v>0</v>
      </c>
      <c r="I40" s="585">
        <f t="shared" si="3"/>
        <v>0</v>
      </c>
      <c r="J40" s="585"/>
      <c r="K40" s="585">
        <f t="shared" si="4"/>
        <v>0</v>
      </c>
      <c r="L40" s="585"/>
      <c r="M40" s="585">
        <f t="shared" si="5"/>
        <v>0</v>
      </c>
      <c r="N40" s="585"/>
      <c r="O40" s="585">
        <f t="shared" si="6"/>
        <v>0</v>
      </c>
      <c r="P40" s="585"/>
      <c r="Q40" s="585">
        <f t="shared" si="7"/>
        <v>0</v>
      </c>
      <c r="R40" s="585"/>
      <c r="S40" s="585">
        <f t="shared" si="8"/>
        <v>0</v>
      </c>
      <c r="T40" s="585"/>
      <c r="U40" s="585">
        <f t="shared" si="9"/>
        <v>0</v>
      </c>
      <c r="V40" s="585"/>
      <c r="W40" s="585">
        <f t="shared" si="10"/>
        <v>0</v>
      </c>
      <c r="X40" s="585"/>
      <c r="Y40" s="585">
        <f t="shared" si="11"/>
        <v>0</v>
      </c>
      <c r="Z40" s="585">
        <f>Bieu06!D38-Bieu06!E38</f>
        <v>0</v>
      </c>
      <c r="AA40" s="585">
        <f t="shared" si="12"/>
        <v>0</v>
      </c>
      <c r="AB40" s="585"/>
      <c r="AC40" s="585">
        <f t="shared" si="13"/>
        <v>0</v>
      </c>
    </row>
    <row r="41" spans="1:29" ht="20.100000000000001" customHeight="1">
      <c r="A41" s="584" t="s">
        <v>202</v>
      </c>
      <c r="B41" s="576" t="s">
        <v>93</v>
      </c>
      <c r="C41" s="582" t="s">
        <v>94</v>
      </c>
      <c r="D41" s="585"/>
      <c r="E41" s="585">
        <f t="shared" si="14"/>
        <v>0</v>
      </c>
      <c r="F41" s="585">
        <f>Bieu06!G39+Bieu06!H39+Bieu06!I39+Bieu06!K39</f>
        <v>0.55000000000000004</v>
      </c>
      <c r="G41" s="585">
        <f t="shared" si="28"/>
        <v>3.3763076420314023E-3</v>
      </c>
      <c r="H41" s="585">
        <f>Bieu06!$G$39</f>
        <v>0.34</v>
      </c>
      <c r="I41" s="585">
        <f t="shared" si="3"/>
        <v>9.9883670776605548E-3</v>
      </c>
      <c r="J41" s="585"/>
      <c r="K41" s="585">
        <f t="shared" si="4"/>
        <v>0</v>
      </c>
      <c r="L41" s="585"/>
      <c r="M41" s="585">
        <f t="shared" si="5"/>
        <v>0</v>
      </c>
      <c r="N41" s="585"/>
      <c r="O41" s="585">
        <f t="shared" si="6"/>
        <v>0</v>
      </c>
      <c r="P41" s="585"/>
      <c r="Q41" s="585">
        <f t="shared" si="7"/>
        <v>0</v>
      </c>
      <c r="R41" s="585"/>
      <c r="S41" s="585">
        <f t="shared" si="8"/>
        <v>0</v>
      </c>
      <c r="T41" s="585"/>
      <c r="U41" s="585">
        <f t="shared" si="9"/>
        <v>0</v>
      </c>
      <c r="V41" s="585"/>
      <c r="W41" s="585">
        <f t="shared" si="10"/>
        <v>0</v>
      </c>
      <c r="X41" s="585"/>
      <c r="Y41" s="585">
        <f t="shared" si="11"/>
        <v>0</v>
      </c>
      <c r="Z41" s="585">
        <f>Bieu06!D39-Bieu06!E39</f>
        <v>11.612599999999999</v>
      </c>
      <c r="AA41" s="585">
        <f t="shared" si="12"/>
        <v>0.53887848698015339</v>
      </c>
      <c r="AB41" s="585"/>
      <c r="AC41" s="585">
        <f t="shared" si="13"/>
        <v>0</v>
      </c>
    </row>
    <row r="42" spans="1:29" ht="20.100000000000001" customHeight="1">
      <c r="A42" s="584" t="s">
        <v>202</v>
      </c>
      <c r="B42" s="576" t="s">
        <v>99</v>
      </c>
      <c r="C42" s="582" t="s">
        <v>100</v>
      </c>
      <c r="D42" s="585"/>
      <c r="E42" s="585">
        <f t="shared" si="14"/>
        <v>0</v>
      </c>
      <c r="F42" s="585">
        <f>Bieu06!G40+Bieu06!H40+Bieu06!I40+Bieu06!K40</f>
        <v>5.5024999999999995</v>
      </c>
      <c r="G42" s="585">
        <f t="shared" si="28"/>
        <v>3.3778423273232341E-2</v>
      </c>
      <c r="H42" s="585">
        <f>Bieu06!$G$40</f>
        <v>0.47371000000000002</v>
      </c>
      <c r="I42" s="585">
        <f t="shared" si="3"/>
        <v>1.391643931870171E-2</v>
      </c>
      <c r="J42" s="585"/>
      <c r="K42" s="585">
        <f t="shared" si="4"/>
        <v>0</v>
      </c>
      <c r="L42" s="585"/>
      <c r="M42" s="585">
        <f t="shared" si="5"/>
        <v>0</v>
      </c>
      <c r="N42" s="585"/>
      <c r="O42" s="585">
        <f t="shared" si="6"/>
        <v>0</v>
      </c>
      <c r="P42" s="585"/>
      <c r="Q42" s="585">
        <f t="shared" si="7"/>
        <v>0</v>
      </c>
      <c r="R42" s="585"/>
      <c r="S42" s="585">
        <f t="shared" si="8"/>
        <v>0</v>
      </c>
      <c r="T42" s="585"/>
      <c r="U42" s="585">
        <f t="shared" si="9"/>
        <v>0</v>
      </c>
      <c r="V42" s="585"/>
      <c r="W42" s="585">
        <f t="shared" si="10"/>
        <v>0</v>
      </c>
      <c r="X42" s="585"/>
      <c r="Y42" s="585">
        <f t="shared" si="11"/>
        <v>0</v>
      </c>
      <c r="Z42" s="585">
        <f>Bieu06!D40-Bieu06!E40</f>
        <v>7.4726299999999997</v>
      </c>
      <c r="AA42" s="585">
        <f t="shared" si="12"/>
        <v>0.34676468216958345</v>
      </c>
      <c r="AB42" s="585"/>
      <c r="AC42" s="585">
        <f t="shared" si="13"/>
        <v>0</v>
      </c>
    </row>
    <row r="43" spans="1:29" ht="20.100000000000001" customHeight="1">
      <c r="A43" s="584" t="s">
        <v>202</v>
      </c>
      <c r="B43" s="576" t="s">
        <v>117</v>
      </c>
      <c r="C43" s="582" t="s">
        <v>118</v>
      </c>
      <c r="D43" s="585"/>
      <c r="E43" s="585">
        <f t="shared" si="14"/>
        <v>0</v>
      </c>
      <c r="F43" s="585">
        <f>Bieu06!G41+Bieu06!H41+Bieu06!I41+Bieu06!K41</f>
        <v>1.00715</v>
      </c>
      <c r="G43" s="585">
        <f t="shared" si="28"/>
        <v>6.1826331666762291E-3</v>
      </c>
      <c r="H43" s="585">
        <f>Bieu06!$G$41</f>
        <v>8.8319999999999996E-2</v>
      </c>
      <c r="I43" s="585">
        <f t="shared" si="3"/>
        <v>2.5946252361734707E-3</v>
      </c>
      <c r="J43" s="585"/>
      <c r="K43" s="585">
        <f t="shared" si="4"/>
        <v>0</v>
      </c>
      <c r="L43" s="585"/>
      <c r="M43" s="585">
        <f t="shared" si="5"/>
        <v>0</v>
      </c>
      <c r="N43" s="585"/>
      <c r="O43" s="585">
        <f t="shared" si="6"/>
        <v>0</v>
      </c>
      <c r="P43" s="585"/>
      <c r="Q43" s="585">
        <f t="shared" si="7"/>
        <v>0</v>
      </c>
      <c r="R43" s="585"/>
      <c r="S43" s="585">
        <f t="shared" si="8"/>
        <v>0</v>
      </c>
      <c r="T43" s="585"/>
      <c r="U43" s="585">
        <f t="shared" si="9"/>
        <v>0</v>
      </c>
      <c r="V43" s="585"/>
      <c r="W43" s="585">
        <f t="shared" si="10"/>
        <v>0</v>
      </c>
      <c r="X43" s="585"/>
      <c r="Y43" s="585">
        <f t="shared" si="11"/>
        <v>0</v>
      </c>
      <c r="Z43" s="585">
        <f>Bieu06!D41-Bieu06!E41</f>
        <v>3.1492100000000001</v>
      </c>
      <c r="AA43" s="585">
        <f t="shared" si="12"/>
        <v>0.14613794671156927</v>
      </c>
      <c r="AB43" s="585"/>
      <c r="AC43" s="585">
        <f t="shared" si="13"/>
        <v>0</v>
      </c>
    </row>
    <row r="44" spans="1:29" ht="20.100000000000001" customHeight="1">
      <c r="A44" s="584" t="s">
        <v>202</v>
      </c>
      <c r="B44" s="576" t="s">
        <v>350</v>
      </c>
      <c r="C44" s="582" t="s">
        <v>121</v>
      </c>
      <c r="D44" s="585"/>
      <c r="E44" s="585">
        <f t="shared" si="14"/>
        <v>0</v>
      </c>
      <c r="F44" s="585">
        <f>Bieu06!G42+Bieu06!H42+Bieu06!I42+Bieu06!K42</f>
        <v>12.86317</v>
      </c>
      <c r="G44" s="585">
        <f t="shared" si="28"/>
        <v>7.8963671221361942E-2</v>
      </c>
      <c r="H44" s="585">
        <f>Bieu06!$G$42</f>
        <v>4.23177</v>
      </c>
      <c r="I44" s="585">
        <f t="shared" si="3"/>
        <v>0.12431903573009294</v>
      </c>
      <c r="J44" s="585"/>
      <c r="K44" s="585">
        <f t="shared" si="4"/>
        <v>0</v>
      </c>
      <c r="L44" s="585"/>
      <c r="M44" s="585">
        <f t="shared" si="5"/>
        <v>0</v>
      </c>
      <c r="N44" s="585"/>
      <c r="O44" s="585">
        <f t="shared" si="6"/>
        <v>0</v>
      </c>
      <c r="P44" s="585"/>
      <c r="Q44" s="585">
        <f t="shared" si="7"/>
        <v>0</v>
      </c>
      <c r="R44" s="585"/>
      <c r="S44" s="585">
        <f t="shared" si="8"/>
        <v>0</v>
      </c>
      <c r="T44" s="585"/>
      <c r="U44" s="585">
        <f t="shared" si="9"/>
        <v>0</v>
      </c>
      <c r="V44" s="585"/>
      <c r="W44" s="585">
        <f t="shared" si="10"/>
        <v>0</v>
      </c>
      <c r="X44" s="585"/>
      <c r="Y44" s="585">
        <f t="shared" si="11"/>
        <v>0</v>
      </c>
      <c r="Z44" s="585">
        <f>Bieu06!D42-Bieu06!E42</f>
        <v>19.987839999999998</v>
      </c>
      <c r="AA44" s="585">
        <f t="shared" si="12"/>
        <v>0.92752845850209176</v>
      </c>
      <c r="AB44" s="585"/>
      <c r="AC44" s="585">
        <f t="shared" si="13"/>
        <v>0</v>
      </c>
    </row>
    <row r="45" spans="1:29" ht="20.100000000000001" customHeight="1">
      <c r="A45" s="584" t="s">
        <v>202</v>
      </c>
      <c r="B45" s="576" t="s">
        <v>351</v>
      </c>
      <c r="C45" s="582" t="s">
        <v>86</v>
      </c>
      <c r="D45" s="585"/>
      <c r="E45" s="585">
        <f t="shared" si="14"/>
        <v>0</v>
      </c>
      <c r="F45" s="585">
        <f>Bieu06!G43+Bieu06!H43+Bieu06!I43+Bieu06!K43</f>
        <v>0</v>
      </c>
      <c r="G45" s="585">
        <f t="shared" si="28"/>
        <v>0</v>
      </c>
      <c r="H45" s="585">
        <f>Bieu06!$G$43</f>
        <v>0</v>
      </c>
      <c r="I45" s="585">
        <f t="shared" si="3"/>
        <v>0</v>
      </c>
      <c r="J45" s="585"/>
      <c r="K45" s="585">
        <f t="shared" si="4"/>
        <v>0</v>
      </c>
      <c r="L45" s="585"/>
      <c r="M45" s="585">
        <f t="shared" si="5"/>
        <v>0</v>
      </c>
      <c r="N45" s="585"/>
      <c r="O45" s="585">
        <f t="shared" si="6"/>
        <v>0</v>
      </c>
      <c r="P45" s="585"/>
      <c r="Q45" s="585">
        <f t="shared" si="7"/>
        <v>0</v>
      </c>
      <c r="R45" s="585"/>
      <c r="S45" s="585">
        <f t="shared" si="8"/>
        <v>0</v>
      </c>
      <c r="T45" s="585"/>
      <c r="U45" s="585">
        <f t="shared" si="9"/>
        <v>0</v>
      </c>
      <c r="V45" s="585"/>
      <c r="W45" s="585">
        <f t="shared" si="10"/>
        <v>0</v>
      </c>
      <c r="X45" s="585"/>
      <c r="Y45" s="585">
        <f t="shared" si="11"/>
        <v>0</v>
      </c>
      <c r="Z45" s="585">
        <f>Bieu06!D43-Bieu06!E43</f>
        <v>0</v>
      </c>
      <c r="AA45" s="585">
        <f t="shared" si="12"/>
        <v>0</v>
      </c>
      <c r="AB45" s="585"/>
      <c r="AC45" s="585">
        <f t="shared" si="13"/>
        <v>0</v>
      </c>
    </row>
    <row r="46" spans="1:29">
      <c r="A46" s="584" t="s">
        <v>202</v>
      </c>
      <c r="B46" s="576" t="s">
        <v>352</v>
      </c>
      <c r="C46" s="582" t="s">
        <v>87</v>
      </c>
      <c r="D46" s="585"/>
      <c r="E46" s="585">
        <f t="shared" si="14"/>
        <v>0</v>
      </c>
      <c r="F46" s="585">
        <f>Bieu06!G44+Bieu06!H44+Bieu06!I44+Bieu06!K44</f>
        <v>0</v>
      </c>
      <c r="G46" s="585">
        <f t="shared" si="28"/>
        <v>0</v>
      </c>
      <c r="H46" s="585">
        <f>Bieu06!$G$44</f>
        <v>0</v>
      </c>
      <c r="I46" s="585">
        <f t="shared" si="3"/>
        <v>0</v>
      </c>
      <c r="J46" s="585"/>
      <c r="K46" s="585">
        <f t="shared" si="4"/>
        <v>0</v>
      </c>
      <c r="L46" s="585"/>
      <c r="M46" s="585">
        <f t="shared" si="5"/>
        <v>0</v>
      </c>
      <c r="N46" s="585"/>
      <c r="O46" s="585">
        <f t="shared" si="6"/>
        <v>0</v>
      </c>
      <c r="P46" s="585"/>
      <c r="Q46" s="585">
        <f t="shared" si="7"/>
        <v>0</v>
      </c>
      <c r="R46" s="585"/>
      <c r="S46" s="585">
        <f t="shared" si="8"/>
        <v>0</v>
      </c>
      <c r="T46" s="585"/>
      <c r="U46" s="585">
        <f t="shared" si="9"/>
        <v>0</v>
      </c>
      <c r="V46" s="585"/>
      <c r="W46" s="585">
        <f t="shared" si="10"/>
        <v>0</v>
      </c>
      <c r="X46" s="585"/>
      <c r="Y46" s="585">
        <f t="shared" si="11"/>
        <v>0</v>
      </c>
      <c r="Z46" s="585">
        <f>Bieu06!D44-Bieu06!E44</f>
        <v>0</v>
      </c>
      <c r="AA46" s="585">
        <f t="shared" si="12"/>
        <v>0</v>
      </c>
      <c r="AB46" s="585"/>
      <c r="AC46" s="585">
        <f t="shared" si="13"/>
        <v>0</v>
      </c>
    </row>
    <row r="47" spans="1:29">
      <c r="A47" s="584" t="s">
        <v>202</v>
      </c>
      <c r="B47" s="576" t="s">
        <v>273</v>
      </c>
      <c r="C47" s="582" t="s">
        <v>92</v>
      </c>
      <c r="D47" s="585"/>
      <c r="E47" s="585">
        <f t="shared" si="14"/>
        <v>0</v>
      </c>
      <c r="F47" s="585">
        <f>Bieu06!G45+Bieu06!H45+Bieu06!I45+Bieu06!K45</f>
        <v>4.6131700000000002</v>
      </c>
      <c r="G47" s="585">
        <f t="shared" si="28"/>
        <v>2.8319056590890915E-2</v>
      </c>
      <c r="H47" s="585">
        <f>Bieu06!$G$45</f>
        <v>0.65156000000000003</v>
      </c>
      <c r="I47" s="585">
        <f t="shared" si="3"/>
        <v>1.9141236626825032E-2</v>
      </c>
      <c r="J47" s="585"/>
      <c r="K47" s="585">
        <f t="shared" si="4"/>
        <v>0</v>
      </c>
      <c r="L47" s="585"/>
      <c r="M47" s="585">
        <f t="shared" si="5"/>
        <v>0</v>
      </c>
      <c r="N47" s="585"/>
      <c r="O47" s="585">
        <f t="shared" si="6"/>
        <v>0</v>
      </c>
      <c r="P47" s="585"/>
      <c r="Q47" s="585">
        <f t="shared" si="7"/>
        <v>0</v>
      </c>
      <c r="R47" s="585"/>
      <c r="S47" s="585">
        <f t="shared" si="8"/>
        <v>0</v>
      </c>
      <c r="T47" s="585"/>
      <c r="U47" s="585">
        <f t="shared" si="9"/>
        <v>0</v>
      </c>
      <c r="V47" s="585"/>
      <c r="W47" s="585">
        <f t="shared" si="10"/>
        <v>0</v>
      </c>
      <c r="X47" s="585"/>
      <c r="Y47" s="585">
        <f t="shared" si="11"/>
        <v>0</v>
      </c>
      <c r="Z47" s="585">
        <f>Bieu06!D45-Bieu06!E45</f>
        <v>6.2898100000000001</v>
      </c>
      <c r="AA47" s="585">
        <f t="shared" si="12"/>
        <v>0.2918763494990475</v>
      </c>
      <c r="AB47" s="585"/>
      <c r="AC47" s="585">
        <f t="shared" si="13"/>
        <v>0</v>
      </c>
    </row>
    <row r="48" spans="1:29">
      <c r="A48" s="579" t="s">
        <v>160</v>
      </c>
      <c r="B48" s="580" t="s">
        <v>96</v>
      </c>
      <c r="C48" s="565" t="s">
        <v>97</v>
      </c>
      <c r="D48" s="578"/>
      <c r="E48" s="578">
        <f t="shared" si="14"/>
        <v>0</v>
      </c>
      <c r="F48" s="578">
        <f>Bieu06!G46+Bieu06!H46+Bieu06!I46+Bieu06!K46</f>
        <v>0</v>
      </c>
      <c r="G48" s="578">
        <f t="shared" si="28"/>
        <v>0</v>
      </c>
      <c r="H48" s="578">
        <f>Bieu06!$G$46</f>
        <v>0</v>
      </c>
      <c r="I48" s="578">
        <f t="shared" si="3"/>
        <v>0</v>
      </c>
      <c r="J48" s="578"/>
      <c r="K48" s="578">
        <f t="shared" si="4"/>
        <v>0</v>
      </c>
      <c r="L48" s="578"/>
      <c r="M48" s="578">
        <f t="shared" si="5"/>
        <v>0</v>
      </c>
      <c r="N48" s="578"/>
      <c r="O48" s="578">
        <f t="shared" si="6"/>
        <v>0</v>
      </c>
      <c r="P48" s="578"/>
      <c r="Q48" s="578">
        <f t="shared" si="7"/>
        <v>0</v>
      </c>
      <c r="R48" s="578"/>
      <c r="S48" s="578">
        <f t="shared" si="8"/>
        <v>0</v>
      </c>
      <c r="T48" s="578"/>
      <c r="U48" s="578">
        <f t="shared" si="9"/>
        <v>0</v>
      </c>
      <c r="V48" s="578"/>
      <c r="W48" s="578">
        <f t="shared" si="10"/>
        <v>0</v>
      </c>
      <c r="X48" s="578"/>
      <c r="Y48" s="578">
        <f t="shared" si="11"/>
        <v>0</v>
      </c>
      <c r="Z48" s="578">
        <f>Bieu06!D46-Bieu06!E46</f>
        <v>0</v>
      </c>
      <c r="AA48" s="578">
        <f t="shared" si="12"/>
        <v>0</v>
      </c>
      <c r="AB48" s="578"/>
      <c r="AC48" s="578">
        <f t="shared" si="13"/>
        <v>0</v>
      </c>
    </row>
    <row r="49" spans="1:29">
      <c r="A49" s="579" t="s">
        <v>95</v>
      </c>
      <c r="B49" s="580" t="s">
        <v>125</v>
      </c>
      <c r="C49" s="565" t="s">
        <v>126</v>
      </c>
      <c r="D49" s="578"/>
      <c r="E49" s="578">
        <f t="shared" si="14"/>
        <v>0</v>
      </c>
      <c r="F49" s="578">
        <f>Bieu06!G47+Bieu06!H47+Bieu06!I47+Bieu06!K47</f>
        <v>0.10122</v>
      </c>
      <c r="G49" s="578">
        <f t="shared" si="28"/>
        <v>6.2136338095712456E-4</v>
      </c>
      <c r="H49" s="578">
        <f>Bieu06!$G$47</f>
        <v>2.7089999999999999E-2</v>
      </c>
      <c r="I49" s="578">
        <f t="shared" si="3"/>
        <v>7.9583783568771876E-4</v>
      </c>
      <c r="J49" s="578"/>
      <c r="K49" s="578">
        <f t="shared" si="4"/>
        <v>0</v>
      </c>
      <c r="L49" s="578"/>
      <c r="M49" s="578">
        <f t="shared" si="5"/>
        <v>0</v>
      </c>
      <c r="N49" s="578"/>
      <c r="O49" s="578">
        <f t="shared" si="6"/>
        <v>0</v>
      </c>
      <c r="P49" s="578"/>
      <c r="Q49" s="578">
        <f t="shared" si="7"/>
        <v>0</v>
      </c>
      <c r="R49" s="578"/>
      <c r="S49" s="578">
        <f t="shared" si="8"/>
        <v>0</v>
      </c>
      <c r="T49" s="578"/>
      <c r="U49" s="578">
        <f t="shared" si="9"/>
        <v>0</v>
      </c>
      <c r="V49" s="578"/>
      <c r="W49" s="578">
        <f t="shared" si="10"/>
        <v>0</v>
      </c>
      <c r="X49" s="578"/>
      <c r="Y49" s="578">
        <f t="shared" si="11"/>
        <v>0</v>
      </c>
      <c r="Z49" s="578">
        <f>Bieu06!D47-Bieu06!E47</f>
        <v>0.57665999999999995</v>
      </c>
      <c r="AA49" s="578">
        <f t="shared" si="12"/>
        <v>2.6759697940338535E-2</v>
      </c>
      <c r="AB49" s="578"/>
      <c r="AC49" s="578">
        <f t="shared" si="13"/>
        <v>0</v>
      </c>
    </row>
    <row r="50" spans="1:29">
      <c r="A50" s="579" t="s">
        <v>98</v>
      </c>
      <c r="B50" s="580" t="s">
        <v>128</v>
      </c>
      <c r="C50" s="565" t="s">
        <v>129</v>
      </c>
      <c r="D50" s="578"/>
      <c r="E50" s="578">
        <f t="shared" si="14"/>
        <v>0</v>
      </c>
      <c r="F50" s="578">
        <f>Bieu06!G48+Bieu06!H48+Bieu06!I48+Bieu06!K48</f>
        <v>0</v>
      </c>
      <c r="G50" s="578">
        <f t="shared" si="28"/>
        <v>0</v>
      </c>
      <c r="H50" s="578">
        <f>Bieu06!$G$48+10+5+2</f>
        <v>17</v>
      </c>
      <c r="I50" s="578">
        <f t="shared" si="3"/>
        <v>0.49941835388302774</v>
      </c>
      <c r="J50" s="578"/>
      <c r="K50" s="578">
        <f t="shared" si="4"/>
        <v>0</v>
      </c>
      <c r="L50" s="578"/>
      <c r="M50" s="578">
        <f t="shared" si="5"/>
        <v>0</v>
      </c>
      <c r="N50" s="578"/>
      <c r="O50" s="578">
        <f t="shared" si="6"/>
        <v>0</v>
      </c>
      <c r="P50" s="578"/>
      <c r="Q50" s="578">
        <f t="shared" si="7"/>
        <v>0</v>
      </c>
      <c r="R50" s="578"/>
      <c r="S50" s="578">
        <f t="shared" si="8"/>
        <v>0</v>
      </c>
      <c r="T50" s="578"/>
      <c r="U50" s="578">
        <f t="shared" si="9"/>
        <v>0</v>
      </c>
      <c r="V50" s="578"/>
      <c r="W50" s="578">
        <f t="shared" si="10"/>
        <v>0</v>
      </c>
      <c r="X50" s="578"/>
      <c r="Y50" s="578">
        <f t="shared" si="11"/>
        <v>0</v>
      </c>
      <c r="Z50" s="578">
        <f>Bieu06!D48-Bieu06!E48</f>
        <v>0</v>
      </c>
      <c r="AA50" s="578">
        <f t="shared" si="12"/>
        <v>0</v>
      </c>
      <c r="AB50" s="578"/>
      <c r="AC50" s="578">
        <f t="shared" si="13"/>
        <v>0</v>
      </c>
    </row>
    <row r="51" spans="1:29">
      <c r="A51" s="579" t="s">
        <v>101</v>
      </c>
      <c r="B51" s="580" t="s">
        <v>102</v>
      </c>
      <c r="C51" s="565" t="s">
        <v>103</v>
      </c>
      <c r="D51" s="578"/>
      <c r="E51" s="578">
        <f t="shared" si="14"/>
        <v>0</v>
      </c>
      <c r="F51" s="578">
        <f>Bieu06!G49+Bieu06!H49+Bieu06!I49+Bieu06!K49</f>
        <v>684.32772999999997</v>
      </c>
      <c r="G51" s="578">
        <f t="shared" si="28"/>
        <v>4.2009108080963671</v>
      </c>
      <c r="H51" s="578">
        <f>Bieu06!$G$49</f>
        <v>178.25029000000001</v>
      </c>
      <c r="I51" s="578">
        <f t="shared" si="3"/>
        <v>5.2365568477042537</v>
      </c>
      <c r="J51" s="578"/>
      <c r="K51" s="578">
        <f t="shared" si="4"/>
        <v>0</v>
      </c>
      <c r="L51" s="578"/>
      <c r="M51" s="578">
        <f t="shared" si="5"/>
        <v>0</v>
      </c>
      <c r="N51" s="578"/>
      <c r="O51" s="578">
        <f t="shared" si="6"/>
        <v>0</v>
      </c>
      <c r="P51" s="578"/>
      <c r="Q51" s="578">
        <f t="shared" si="7"/>
        <v>0</v>
      </c>
      <c r="R51" s="578"/>
      <c r="S51" s="578">
        <f t="shared" si="8"/>
        <v>0</v>
      </c>
      <c r="T51" s="578"/>
      <c r="U51" s="578">
        <f t="shared" si="9"/>
        <v>0</v>
      </c>
      <c r="V51" s="578"/>
      <c r="W51" s="578">
        <f t="shared" si="10"/>
        <v>0</v>
      </c>
      <c r="X51" s="578"/>
      <c r="Y51" s="578">
        <f t="shared" si="11"/>
        <v>0</v>
      </c>
      <c r="Z51" s="578">
        <f>Bieu06!D49-Bieu06!E49</f>
        <v>1191.9695100000001</v>
      </c>
      <c r="AA51" s="578">
        <f t="shared" si="12"/>
        <v>55.312912360304757</v>
      </c>
      <c r="AB51" s="578"/>
      <c r="AC51" s="578">
        <f t="shared" si="13"/>
        <v>0</v>
      </c>
    </row>
    <row r="52" spans="1:29">
      <c r="A52" s="579" t="s">
        <v>104</v>
      </c>
      <c r="B52" s="580" t="s">
        <v>105</v>
      </c>
      <c r="C52" s="565" t="s">
        <v>106</v>
      </c>
      <c r="D52" s="578"/>
      <c r="E52" s="578">
        <f t="shared" si="14"/>
        <v>0</v>
      </c>
      <c r="F52" s="578">
        <f>Bieu06!G50+Bieu06!H50+Bieu06!I50+Bieu06!K50</f>
        <v>0</v>
      </c>
      <c r="G52" s="578">
        <f t="shared" si="28"/>
        <v>0</v>
      </c>
      <c r="H52" s="578">
        <f>Bieu06!$G$50+130+75+68</f>
        <v>273</v>
      </c>
      <c r="I52" s="578">
        <f t="shared" si="3"/>
        <v>8.0200712123568572</v>
      </c>
      <c r="J52" s="578"/>
      <c r="K52" s="578">
        <f t="shared" si="4"/>
        <v>0</v>
      </c>
      <c r="L52" s="578"/>
      <c r="M52" s="578">
        <f t="shared" si="5"/>
        <v>0</v>
      </c>
      <c r="N52" s="578"/>
      <c r="O52" s="578">
        <f t="shared" si="6"/>
        <v>0</v>
      </c>
      <c r="P52" s="578"/>
      <c r="Q52" s="578">
        <f t="shared" si="7"/>
        <v>0</v>
      </c>
      <c r="R52" s="578"/>
      <c r="S52" s="578">
        <f t="shared" si="8"/>
        <v>0</v>
      </c>
      <c r="T52" s="578"/>
      <c r="U52" s="578">
        <f t="shared" si="9"/>
        <v>0</v>
      </c>
      <c r="V52" s="578"/>
      <c r="W52" s="578">
        <f t="shared" si="10"/>
        <v>0</v>
      </c>
      <c r="X52" s="578"/>
      <c r="Y52" s="578">
        <f t="shared" si="11"/>
        <v>0</v>
      </c>
      <c r="Z52" s="578">
        <f>Bieu06!D50-Bieu06!E50</f>
        <v>0</v>
      </c>
      <c r="AA52" s="578">
        <f t="shared" si="12"/>
        <v>0</v>
      </c>
      <c r="AB52" s="578"/>
      <c r="AC52" s="578">
        <f t="shared" si="13"/>
        <v>0</v>
      </c>
    </row>
    <row r="53" spans="1:29">
      <c r="A53" s="579" t="s">
        <v>107</v>
      </c>
      <c r="B53" s="580" t="s">
        <v>108</v>
      </c>
      <c r="C53" s="565" t="s">
        <v>109</v>
      </c>
      <c r="D53" s="578"/>
      <c r="E53" s="578">
        <f t="shared" si="14"/>
        <v>0</v>
      </c>
      <c r="F53" s="578">
        <f>Bieu06!G51+Bieu06!H51+Bieu06!I51+Bieu06!K51</f>
        <v>10.26301</v>
      </c>
      <c r="G53" s="578">
        <f t="shared" si="28"/>
        <v>6.3001961987717625E-2</v>
      </c>
      <c r="H53" s="578">
        <f>Bieu06!$G$51</f>
        <v>2.2728899999999999</v>
      </c>
      <c r="I53" s="578">
        <f t="shared" si="3"/>
        <v>6.6771940138658503E-2</v>
      </c>
      <c r="J53" s="578"/>
      <c r="K53" s="578">
        <f t="shared" si="4"/>
        <v>0</v>
      </c>
      <c r="L53" s="578"/>
      <c r="M53" s="578">
        <f t="shared" si="5"/>
        <v>0</v>
      </c>
      <c r="N53" s="578"/>
      <c r="O53" s="578">
        <f t="shared" si="6"/>
        <v>0</v>
      </c>
      <c r="P53" s="578"/>
      <c r="Q53" s="578">
        <f t="shared" si="7"/>
        <v>0</v>
      </c>
      <c r="R53" s="578"/>
      <c r="S53" s="578">
        <f t="shared" si="8"/>
        <v>0</v>
      </c>
      <c r="T53" s="578"/>
      <c r="U53" s="578">
        <f t="shared" si="9"/>
        <v>0</v>
      </c>
      <c r="V53" s="578"/>
      <c r="W53" s="578">
        <f t="shared" si="10"/>
        <v>0</v>
      </c>
      <c r="X53" s="578"/>
      <c r="Y53" s="578">
        <f t="shared" si="11"/>
        <v>0</v>
      </c>
      <c r="Z53" s="578">
        <f>Bieu06!D51-Bieu06!E51</f>
        <v>13.067819999999998</v>
      </c>
      <c r="AA53" s="578">
        <f t="shared" si="12"/>
        <v>0.60640744275433478</v>
      </c>
      <c r="AB53" s="578"/>
      <c r="AC53" s="578">
        <f t="shared" si="13"/>
        <v>0</v>
      </c>
    </row>
    <row r="54" spans="1:29">
      <c r="A54" s="579" t="s">
        <v>110</v>
      </c>
      <c r="B54" s="580" t="s">
        <v>111</v>
      </c>
      <c r="C54" s="565" t="s">
        <v>112</v>
      </c>
      <c r="D54" s="578"/>
      <c r="E54" s="578">
        <f t="shared" si="14"/>
        <v>0</v>
      </c>
      <c r="F54" s="578">
        <f>Bieu06!G52+Bieu06!H52+Bieu06!I52+Bieu06!K52</f>
        <v>0</v>
      </c>
      <c r="G54" s="578">
        <f t="shared" si="28"/>
        <v>0</v>
      </c>
      <c r="H54" s="578">
        <f>Bieu06!$G$52</f>
        <v>0</v>
      </c>
      <c r="I54" s="578">
        <f t="shared" si="3"/>
        <v>0</v>
      </c>
      <c r="J54" s="578"/>
      <c r="K54" s="578">
        <f t="shared" si="4"/>
        <v>0</v>
      </c>
      <c r="L54" s="578"/>
      <c r="M54" s="578">
        <f t="shared" si="5"/>
        <v>0</v>
      </c>
      <c r="N54" s="578"/>
      <c r="O54" s="578">
        <f t="shared" si="6"/>
        <v>0</v>
      </c>
      <c r="P54" s="578"/>
      <c r="Q54" s="578">
        <f t="shared" si="7"/>
        <v>0</v>
      </c>
      <c r="R54" s="578"/>
      <c r="S54" s="578">
        <f t="shared" si="8"/>
        <v>0</v>
      </c>
      <c r="T54" s="578"/>
      <c r="U54" s="578">
        <f t="shared" si="9"/>
        <v>0</v>
      </c>
      <c r="V54" s="578"/>
      <c r="W54" s="578">
        <f t="shared" si="10"/>
        <v>0</v>
      </c>
      <c r="X54" s="578"/>
      <c r="Y54" s="578">
        <f t="shared" si="11"/>
        <v>0</v>
      </c>
      <c r="Z54" s="578">
        <f>Bieu06!D52-Bieu06!E52</f>
        <v>0</v>
      </c>
      <c r="AA54" s="578">
        <f t="shared" si="12"/>
        <v>0</v>
      </c>
      <c r="AB54" s="578"/>
      <c r="AC54" s="578">
        <f t="shared" si="13"/>
        <v>0</v>
      </c>
    </row>
    <row r="55" spans="1:29">
      <c r="A55" s="579" t="s">
        <v>113</v>
      </c>
      <c r="B55" s="580" t="s">
        <v>114</v>
      </c>
      <c r="C55" s="565" t="s">
        <v>115</v>
      </c>
      <c r="D55" s="578"/>
      <c r="E55" s="578">
        <f t="shared" si="14"/>
        <v>0</v>
      </c>
      <c r="F55" s="578">
        <f>Bieu06!G53+Bieu06!H53+Bieu06!I53+Bieu06!K53</f>
        <v>0</v>
      </c>
      <c r="G55" s="578">
        <f t="shared" si="28"/>
        <v>0</v>
      </c>
      <c r="H55" s="578">
        <f>Bieu06!$G$53</f>
        <v>0</v>
      </c>
      <c r="I55" s="578">
        <f t="shared" si="3"/>
        <v>0</v>
      </c>
      <c r="J55" s="578"/>
      <c r="K55" s="578">
        <f t="shared" si="4"/>
        <v>0</v>
      </c>
      <c r="L55" s="578"/>
      <c r="M55" s="578">
        <f t="shared" si="5"/>
        <v>0</v>
      </c>
      <c r="N55" s="578"/>
      <c r="O55" s="578">
        <f t="shared" si="6"/>
        <v>0</v>
      </c>
      <c r="P55" s="578"/>
      <c r="Q55" s="578">
        <f t="shared" si="7"/>
        <v>0</v>
      </c>
      <c r="R55" s="578"/>
      <c r="S55" s="578">
        <f t="shared" si="8"/>
        <v>0</v>
      </c>
      <c r="T55" s="578"/>
      <c r="U55" s="578">
        <f t="shared" si="9"/>
        <v>0</v>
      </c>
      <c r="V55" s="578"/>
      <c r="W55" s="578">
        <f t="shared" si="10"/>
        <v>0</v>
      </c>
      <c r="X55" s="578"/>
      <c r="Y55" s="578">
        <f t="shared" si="11"/>
        <v>0</v>
      </c>
      <c r="Z55" s="578">
        <f>Bieu06!D53-Bieu06!E53</f>
        <v>0</v>
      </c>
      <c r="AA55" s="578">
        <f t="shared" si="12"/>
        <v>0</v>
      </c>
      <c r="AB55" s="578"/>
      <c r="AC55" s="578">
        <f t="shared" si="13"/>
        <v>0</v>
      </c>
    </row>
    <row r="56" spans="1:29">
      <c r="A56" s="579" t="s">
        <v>116</v>
      </c>
      <c r="B56" s="580" t="s">
        <v>353</v>
      </c>
      <c r="C56" s="565" t="s">
        <v>132</v>
      </c>
      <c r="D56" s="578"/>
      <c r="E56" s="578">
        <f t="shared" si="14"/>
        <v>0</v>
      </c>
      <c r="F56" s="578">
        <f>Bieu06!G54+Bieu06!H54+Bieu06!I54+Bieu06!K54</f>
        <v>1.0064499999999998</v>
      </c>
      <c r="G56" s="578">
        <f t="shared" si="28"/>
        <v>6.1783360478590973E-3</v>
      </c>
      <c r="H56" s="578">
        <f>Bieu06!$G$54</f>
        <v>0.19961999999999996</v>
      </c>
      <c r="I56" s="578">
        <f t="shared" si="3"/>
        <v>5.8643465765958807E-3</v>
      </c>
      <c r="J56" s="578"/>
      <c r="K56" s="578">
        <f t="shared" si="4"/>
        <v>0</v>
      </c>
      <c r="L56" s="578"/>
      <c r="M56" s="578">
        <f t="shared" si="5"/>
        <v>0</v>
      </c>
      <c r="N56" s="578"/>
      <c r="O56" s="578">
        <f t="shared" si="6"/>
        <v>0</v>
      </c>
      <c r="P56" s="578"/>
      <c r="Q56" s="578">
        <f t="shared" si="7"/>
        <v>0</v>
      </c>
      <c r="R56" s="578"/>
      <c r="S56" s="578">
        <f t="shared" si="8"/>
        <v>0</v>
      </c>
      <c r="T56" s="578"/>
      <c r="U56" s="578">
        <f t="shared" si="9"/>
        <v>0</v>
      </c>
      <c r="V56" s="578"/>
      <c r="W56" s="578">
        <f t="shared" si="10"/>
        <v>0</v>
      </c>
      <c r="X56" s="578"/>
      <c r="Y56" s="578">
        <f t="shared" si="11"/>
        <v>0</v>
      </c>
      <c r="Z56" s="578">
        <f>Bieu06!D54-Bieu06!E54</f>
        <v>1.0064499999999998</v>
      </c>
      <c r="AA56" s="578">
        <f t="shared" si="12"/>
        <v>4.670394685265792E-2</v>
      </c>
      <c r="AB56" s="578"/>
      <c r="AC56" s="578">
        <f t="shared" si="13"/>
        <v>0</v>
      </c>
    </row>
    <row r="57" spans="1:29">
      <c r="A57" s="579" t="s">
        <v>119</v>
      </c>
      <c r="B57" s="580" t="s">
        <v>134</v>
      </c>
      <c r="C57" s="565" t="s">
        <v>135</v>
      </c>
      <c r="D57" s="578"/>
      <c r="E57" s="578">
        <f t="shared" si="14"/>
        <v>0</v>
      </c>
      <c r="F57" s="578">
        <f>Bieu06!G55+Bieu06!H55+Bieu06!I55+Bieu06!K55</f>
        <v>389.25916000000001</v>
      </c>
      <c r="G57" s="578">
        <f t="shared" si="28"/>
        <v>2.3895612302522258</v>
      </c>
      <c r="H57" s="578">
        <f>Bieu06!$G$55</f>
        <v>223.31164999999999</v>
      </c>
      <c r="I57" s="578">
        <f t="shared" si="3"/>
        <v>6.5603492144648712</v>
      </c>
      <c r="J57" s="578"/>
      <c r="K57" s="578">
        <f t="shared" si="4"/>
        <v>0</v>
      </c>
      <c r="L57" s="578"/>
      <c r="M57" s="578">
        <f t="shared" si="5"/>
        <v>0</v>
      </c>
      <c r="N57" s="578"/>
      <c r="O57" s="578">
        <f t="shared" si="6"/>
        <v>0</v>
      </c>
      <c r="P57" s="578"/>
      <c r="Q57" s="578">
        <f t="shared" si="7"/>
        <v>0</v>
      </c>
      <c r="R57" s="578"/>
      <c r="S57" s="578">
        <f t="shared" si="8"/>
        <v>0</v>
      </c>
      <c r="T57" s="578"/>
      <c r="U57" s="578">
        <f t="shared" si="9"/>
        <v>0</v>
      </c>
      <c r="V57" s="578"/>
      <c r="W57" s="578">
        <f t="shared" si="10"/>
        <v>0</v>
      </c>
      <c r="X57" s="578"/>
      <c r="Y57" s="578">
        <f t="shared" si="11"/>
        <v>0</v>
      </c>
      <c r="Z57" s="578"/>
      <c r="AA57" s="578">
        <f t="shared" si="12"/>
        <v>0</v>
      </c>
      <c r="AB57" s="578"/>
      <c r="AC57" s="578">
        <f t="shared" si="13"/>
        <v>0</v>
      </c>
    </row>
    <row r="58" spans="1:29">
      <c r="A58" s="579" t="s">
        <v>161</v>
      </c>
      <c r="B58" s="580" t="s">
        <v>137</v>
      </c>
      <c r="C58" s="565" t="s">
        <v>138</v>
      </c>
      <c r="D58" s="578"/>
      <c r="E58" s="578">
        <f t="shared" si="14"/>
        <v>0</v>
      </c>
      <c r="F58" s="578">
        <f>Bieu06!G56+Bieu06!H56+Bieu06!I56+Bieu06!K56</f>
        <v>19.568210000000001</v>
      </c>
      <c r="G58" s="578">
        <f t="shared" si="28"/>
        <v>0.12012417629795509</v>
      </c>
      <c r="H58" s="578">
        <f>Bieu06!$G$56</f>
        <v>0.88444</v>
      </c>
      <c r="I58" s="578">
        <f t="shared" si="3"/>
        <v>2.5982680524017945E-2</v>
      </c>
      <c r="J58" s="578"/>
      <c r="K58" s="578">
        <f t="shared" si="4"/>
        <v>0</v>
      </c>
      <c r="L58" s="578"/>
      <c r="M58" s="578">
        <f t="shared" si="5"/>
        <v>0</v>
      </c>
      <c r="N58" s="578"/>
      <c r="O58" s="578">
        <f t="shared" si="6"/>
        <v>0</v>
      </c>
      <c r="P58" s="578"/>
      <c r="Q58" s="578">
        <f t="shared" si="7"/>
        <v>0</v>
      </c>
      <c r="R58" s="578"/>
      <c r="S58" s="578">
        <f t="shared" si="8"/>
        <v>0</v>
      </c>
      <c r="T58" s="578"/>
      <c r="U58" s="578">
        <f t="shared" si="9"/>
        <v>0</v>
      </c>
      <c r="V58" s="578"/>
      <c r="W58" s="578">
        <f t="shared" si="10"/>
        <v>0</v>
      </c>
      <c r="X58" s="578"/>
      <c r="Y58" s="578">
        <f t="shared" si="11"/>
        <v>0</v>
      </c>
      <c r="Z58" s="578"/>
      <c r="AA58" s="578">
        <f t="shared" si="12"/>
        <v>0</v>
      </c>
      <c r="AB58" s="578"/>
      <c r="AC58" s="578">
        <f t="shared" si="13"/>
        <v>0</v>
      </c>
    </row>
    <row r="59" spans="1:29">
      <c r="A59" s="579" t="s">
        <v>124</v>
      </c>
      <c r="B59" s="580" t="s">
        <v>140</v>
      </c>
      <c r="C59" s="565" t="s">
        <v>141</v>
      </c>
      <c r="D59" s="578"/>
      <c r="E59" s="578">
        <f t="shared" si="14"/>
        <v>0</v>
      </c>
      <c r="F59" s="578">
        <f>Bieu06!G57+Bieu06!H57+Bieu06!I57+Bieu06!K57</f>
        <v>0</v>
      </c>
      <c r="G59" s="578">
        <f t="shared" si="28"/>
        <v>0</v>
      </c>
      <c r="H59" s="578">
        <f>Bieu06!$G$57</f>
        <v>0</v>
      </c>
      <c r="I59" s="578">
        <f t="shared" si="3"/>
        <v>0</v>
      </c>
      <c r="J59" s="578"/>
      <c r="K59" s="578">
        <f t="shared" si="4"/>
        <v>0</v>
      </c>
      <c r="L59" s="578"/>
      <c r="M59" s="578">
        <f t="shared" si="5"/>
        <v>0</v>
      </c>
      <c r="N59" s="578"/>
      <c r="O59" s="578">
        <f t="shared" si="6"/>
        <v>0</v>
      </c>
      <c r="P59" s="578"/>
      <c r="Q59" s="578">
        <f t="shared" si="7"/>
        <v>0</v>
      </c>
      <c r="R59" s="578"/>
      <c r="S59" s="578">
        <f t="shared" si="8"/>
        <v>0</v>
      </c>
      <c r="T59" s="578"/>
      <c r="U59" s="578">
        <f t="shared" si="9"/>
        <v>0</v>
      </c>
      <c r="V59" s="578"/>
      <c r="W59" s="578">
        <f t="shared" si="10"/>
        <v>0</v>
      </c>
      <c r="X59" s="578"/>
      <c r="Y59" s="578">
        <f t="shared" si="11"/>
        <v>0</v>
      </c>
      <c r="Z59" s="578">
        <f>Bieu06!D57-Bieu06!E57</f>
        <v>0</v>
      </c>
      <c r="AA59" s="578">
        <f t="shared" si="12"/>
        <v>0</v>
      </c>
      <c r="AB59" s="578"/>
      <c r="AC59" s="578">
        <f t="shared" si="13"/>
        <v>0</v>
      </c>
    </row>
    <row r="60" spans="1:29">
      <c r="A60" s="583">
        <v>3</v>
      </c>
      <c r="B60" s="572" t="s">
        <v>142</v>
      </c>
      <c r="C60" s="573" t="s">
        <v>143</v>
      </c>
      <c r="D60" s="586"/>
      <c r="E60" s="586">
        <f t="shared" si="14"/>
        <v>0</v>
      </c>
      <c r="F60" s="586">
        <f>Bieu06!G58+Bieu06!H58+Bieu06!I58+Bieu06!K58</f>
        <v>0</v>
      </c>
      <c r="G60" s="586">
        <f t="shared" si="28"/>
        <v>0</v>
      </c>
      <c r="H60" s="586">
        <f>Bieu06!$G$58</f>
        <v>0</v>
      </c>
      <c r="I60" s="586">
        <f t="shared" si="3"/>
        <v>0</v>
      </c>
      <c r="J60" s="586"/>
      <c r="K60" s="586">
        <f t="shared" si="4"/>
        <v>0</v>
      </c>
      <c r="L60" s="586"/>
      <c r="M60" s="586">
        <f t="shared" si="5"/>
        <v>0</v>
      </c>
      <c r="N60" s="586"/>
      <c r="O60" s="586">
        <f t="shared" si="6"/>
        <v>0</v>
      </c>
      <c r="P60" s="586"/>
      <c r="Q60" s="586">
        <f t="shared" si="7"/>
        <v>0</v>
      </c>
      <c r="R60" s="586"/>
      <c r="S60" s="586">
        <f t="shared" si="8"/>
        <v>0</v>
      </c>
      <c r="T60" s="586"/>
      <c r="U60" s="586">
        <f t="shared" si="9"/>
        <v>0</v>
      </c>
      <c r="V60" s="586"/>
      <c r="W60" s="586">
        <f t="shared" si="10"/>
        <v>0</v>
      </c>
      <c r="X60" s="586"/>
      <c r="Y60" s="586">
        <f t="shared" si="11"/>
        <v>0</v>
      </c>
      <c r="Z60" s="586"/>
      <c r="AA60" s="586">
        <f t="shared" si="12"/>
        <v>0</v>
      </c>
      <c r="AB60" s="586"/>
      <c r="AC60" s="586">
        <f t="shared" si="13"/>
        <v>0</v>
      </c>
    </row>
  </sheetData>
  <mergeCells count="18">
    <mergeCell ref="Z4:AA4"/>
    <mergeCell ref="AB4:AC4"/>
    <mergeCell ref="N4:O4"/>
    <mergeCell ref="P4:Q4"/>
    <mergeCell ref="R4:S4"/>
    <mergeCell ref="T4:U4"/>
    <mergeCell ref="V4:W4"/>
    <mergeCell ref="X4:Y4"/>
    <mergeCell ref="A1:B1"/>
    <mergeCell ref="A2:U2"/>
    <mergeCell ref="A4:A5"/>
    <mergeCell ref="B4:B5"/>
    <mergeCell ref="C4:C5"/>
    <mergeCell ref="D4:E4"/>
    <mergeCell ref="F4:G4"/>
    <mergeCell ref="H4:I4"/>
    <mergeCell ref="J4:K4"/>
    <mergeCell ref="L4:M4"/>
  </mergeCells>
  <pageMargins left="0.53" right="0.35" top="0.55000000000000004" bottom="0.46" header="0.3" footer="0.3"/>
  <pageSetup paperSize="8" scale="61"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00CC"/>
    <pageSetUpPr fitToPage="1"/>
  </sheetPr>
  <dimension ref="A1:BG61"/>
  <sheetViews>
    <sheetView showZeros="0" topLeftCell="I1" zoomScale="85" zoomScaleNormal="85" workbookViewId="0">
      <selection activeCell="Z31" sqref="Z31"/>
    </sheetView>
  </sheetViews>
  <sheetFormatPr defaultColWidth="9.140625" defaultRowHeight="12.75"/>
  <cols>
    <col min="1" max="1" width="4.7109375" style="355" bestFit="1" customWidth="1"/>
    <col min="2" max="2" width="38.85546875" style="356" customWidth="1"/>
    <col min="3" max="3" width="6.5703125" style="356" customWidth="1"/>
    <col min="4" max="4" width="9.7109375" style="356" bestFit="1" customWidth="1"/>
    <col min="5" max="5" width="9.5703125" style="187" customWidth="1"/>
    <col min="6" max="7" width="9.140625" style="356" bestFit="1" customWidth="1"/>
    <col min="8" max="8" width="5.28515625" style="356" hidden="1" customWidth="1"/>
    <col min="9" max="9" width="6.7109375" style="356" bestFit="1" customWidth="1"/>
    <col min="10" max="10" width="7.42578125" style="356" bestFit="1" customWidth="1"/>
    <col min="11" max="11" width="5.5703125" style="356" bestFit="1" customWidth="1"/>
    <col min="12" max="14" width="5.42578125" style="356" hidden="1" customWidth="1"/>
    <col min="15" max="15" width="8.140625" style="356" bestFit="1" customWidth="1"/>
    <col min="16" max="16" width="5.7109375" style="356" hidden="1" customWidth="1"/>
    <col min="17" max="17" width="5.42578125" style="356" bestFit="1" customWidth="1"/>
    <col min="18" max="18" width="8.85546875" style="187" bestFit="1" customWidth="1"/>
    <col min="19" max="19" width="6.5703125" style="356" bestFit="1" customWidth="1"/>
    <col min="20" max="21" width="5.42578125" style="356" bestFit="1" customWidth="1"/>
    <col min="22" max="22" width="6.85546875" style="356" customWidth="1"/>
    <col min="23" max="23" width="7.42578125" style="356" bestFit="1" customWidth="1"/>
    <col min="24" max="24" width="6.5703125" style="356" bestFit="1" customWidth="1"/>
    <col min="25" max="25" width="5.5703125" style="356" customWidth="1"/>
    <col min="26" max="26" width="6.7109375" style="356" customWidth="1"/>
    <col min="27" max="27" width="8.7109375" style="187" bestFit="1" customWidth="1"/>
    <col min="28" max="28" width="8.28515625" style="354" customWidth="1"/>
    <col min="29" max="29" width="8.7109375" style="354" bestFit="1" customWidth="1"/>
    <col min="30" max="30" width="6" style="354" bestFit="1" customWidth="1"/>
    <col min="31" max="31" width="5.85546875" style="354" bestFit="1" customWidth="1"/>
    <col min="32" max="32" width="6.140625" style="354" bestFit="1" customWidth="1"/>
    <col min="33" max="33" width="5.7109375" style="354" bestFit="1" customWidth="1"/>
    <col min="34" max="34" width="5.85546875" style="354" bestFit="1" customWidth="1"/>
    <col min="35" max="35" width="6" style="354" bestFit="1" customWidth="1"/>
    <col min="36" max="36" width="6.140625" style="354" bestFit="1" customWidth="1"/>
    <col min="37" max="37" width="5.85546875" style="354" bestFit="1" customWidth="1"/>
    <col min="38" max="38" width="6.140625" style="354" bestFit="1" customWidth="1"/>
    <col min="39" max="39" width="6" style="354" bestFit="1" customWidth="1"/>
    <col min="40" max="40" width="6.140625" style="354" bestFit="1" customWidth="1"/>
    <col min="41" max="42" width="6.42578125" style="354" hidden="1" customWidth="1"/>
    <col min="43" max="43" width="6" style="354" bestFit="1" customWidth="1"/>
    <col min="44" max="44" width="5.28515625" style="356" bestFit="1" customWidth="1"/>
    <col min="45" max="45" width="5.42578125" style="356" bestFit="1" customWidth="1"/>
    <col min="46" max="46" width="6.7109375" style="356" customWidth="1"/>
    <col min="47" max="47" width="8.140625" style="356" bestFit="1" customWidth="1"/>
    <col min="48" max="48" width="6.5703125" style="356" bestFit="1" customWidth="1"/>
    <col min="49" max="49" width="5.5703125" style="356" bestFit="1" customWidth="1"/>
    <col min="50" max="50" width="5.28515625" style="356" bestFit="1" customWidth="1"/>
    <col min="51" max="51" width="5.140625" style="356" hidden="1" customWidth="1"/>
    <col min="52" max="52" width="5.140625" style="356" bestFit="1" customWidth="1"/>
    <col min="53" max="53" width="6.5703125" style="356" bestFit="1" customWidth="1"/>
    <col min="54" max="54" width="5.7109375" style="356" bestFit="1" customWidth="1"/>
    <col min="55" max="55" width="5.42578125" style="356" hidden="1" customWidth="1"/>
    <col min="56" max="56" width="5.42578125" style="356" bestFit="1" customWidth="1"/>
    <col min="57" max="57" width="8.140625" style="356" bestFit="1" customWidth="1"/>
    <col min="58" max="58" width="9.7109375" style="356" bestFit="1" customWidth="1"/>
    <col min="59" max="59" width="12.5703125" style="356" hidden="1" customWidth="1"/>
    <col min="60" max="16384" width="9.140625" style="356"/>
  </cols>
  <sheetData>
    <row r="1" spans="1:59" s="351" customFormat="1" ht="30.75" customHeight="1">
      <c r="A1" s="517" t="s">
        <v>200</v>
      </c>
      <c r="B1" s="517"/>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c r="AP1" s="299"/>
      <c r="AQ1" s="299"/>
      <c r="AR1" s="299"/>
      <c r="AS1" s="299"/>
      <c r="AT1" s="299"/>
      <c r="AU1" s="299"/>
      <c r="AV1" s="299"/>
      <c r="AW1" s="299"/>
      <c r="AX1" s="299"/>
      <c r="AY1" s="299"/>
      <c r="AZ1" s="299"/>
      <c r="BA1" s="299"/>
      <c r="BB1" s="299"/>
      <c r="BC1" s="299"/>
      <c r="BD1" s="299"/>
      <c r="BE1" s="299"/>
      <c r="BF1" s="299"/>
      <c r="BG1" s="299"/>
    </row>
    <row r="2" spans="1:59" s="351" customFormat="1" ht="16.5" customHeight="1">
      <c r="A2" s="514" t="s">
        <v>403</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5" t="s">
        <v>403</v>
      </c>
      <c r="AE2" s="515"/>
      <c r="AF2" s="515"/>
      <c r="AG2" s="515"/>
      <c r="AH2" s="515"/>
      <c r="AI2" s="515"/>
      <c r="AJ2" s="515"/>
      <c r="AK2" s="515"/>
      <c r="AL2" s="515"/>
      <c r="AM2" s="515"/>
      <c r="AN2" s="515"/>
      <c r="AO2" s="515"/>
      <c r="AP2" s="515"/>
      <c r="AQ2" s="515"/>
      <c r="AR2" s="515"/>
      <c r="AS2" s="515"/>
      <c r="AT2" s="515"/>
      <c r="AU2" s="515"/>
      <c r="AV2" s="515"/>
      <c r="AW2" s="515"/>
      <c r="AX2" s="515"/>
      <c r="AY2" s="515"/>
      <c r="AZ2" s="515"/>
      <c r="BA2" s="515"/>
      <c r="BB2" s="515"/>
      <c r="BC2" s="515"/>
      <c r="BD2" s="515"/>
      <c r="BE2" s="515"/>
      <c r="BF2" s="515"/>
      <c r="BG2" s="187"/>
    </row>
    <row r="3" spans="1:59" s="351" customFormat="1">
      <c r="A3" s="352"/>
      <c r="C3" s="353"/>
      <c r="E3" s="187"/>
      <c r="G3" s="354"/>
      <c r="H3" s="354"/>
      <c r="I3" s="354"/>
      <c r="R3" s="187"/>
      <c r="AA3" s="187"/>
      <c r="AB3" s="354"/>
      <c r="AC3" s="354"/>
      <c r="AD3" s="354"/>
      <c r="AE3" s="354"/>
      <c r="AF3" s="354"/>
      <c r="AG3" s="354"/>
      <c r="AH3" s="354"/>
      <c r="AI3" s="354"/>
      <c r="AJ3" s="354"/>
      <c r="AK3" s="354"/>
      <c r="AL3" s="354"/>
      <c r="AM3" s="354"/>
      <c r="AN3" s="354"/>
      <c r="AO3" s="354"/>
      <c r="AP3" s="354"/>
      <c r="AQ3" s="354"/>
      <c r="BD3" s="187"/>
    </row>
    <row r="4" spans="1:59" ht="15.75">
      <c r="G4" s="357"/>
      <c r="H4" s="357"/>
      <c r="I4" s="357"/>
      <c r="J4" s="357"/>
      <c r="K4" s="357"/>
      <c r="L4" s="357"/>
      <c r="M4" s="357"/>
      <c r="N4" s="357"/>
      <c r="O4" s="357"/>
      <c r="P4" s="357"/>
      <c r="Q4" s="357"/>
      <c r="R4" s="357"/>
      <c r="S4" s="357"/>
      <c r="T4" s="357"/>
      <c r="U4" s="357"/>
      <c r="V4" s="357"/>
      <c r="W4" s="357"/>
      <c r="X4" s="357"/>
      <c r="Y4" s="357"/>
      <c r="Z4" s="357"/>
      <c r="AA4" s="505" t="s">
        <v>158</v>
      </c>
      <c r="AB4" s="505"/>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86" t="s">
        <v>158</v>
      </c>
      <c r="BE4" s="386"/>
    </row>
    <row r="5" spans="1:59" s="187" customFormat="1" ht="32.25" customHeight="1">
      <c r="A5" s="518" t="s">
        <v>1</v>
      </c>
      <c r="B5" s="516" t="s">
        <v>155</v>
      </c>
      <c r="C5" s="516" t="s">
        <v>13</v>
      </c>
      <c r="D5" s="516" t="s">
        <v>415</v>
      </c>
      <c r="E5" s="511" t="s">
        <v>404</v>
      </c>
      <c r="F5" s="512"/>
      <c r="G5" s="512"/>
      <c r="H5" s="512"/>
      <c r="I5" s="512"/>
      <c r="J5" s="512"/>
      <c r="K5" s="512"/>
      <c r="L5" s="512"/>
      <c r="M5" s="512"/>
      <c r="N5" s="512"/>
      <c r="O5" s="512"/>
      <c r="P5" s="512"/>
      <c r="Q5" s="512"/>
      <c r="R5" s="512"/>
      <c r="S5" s="512"/>
      <c r="T5" s="512"/>
      <c r="U5" s="512"/>
      <c r="V5" s="512"/>
      <c r="W5" s="512"/>
      <c r="X5" s="512"/>
      <c r="Y5" s="512"/>
      <c r="Z5" s="512"/>
      <c r="AA5" s="512"/>
      <c r="AB5" s="512"/>
      <c r="AC5" s="513"/>
      <c r="AD5" s="511" t="s">
        <v>404</v>
      </c>
      <c r="AE5" s="512"/>
      <c r="AF5" s="512"/>
      <c r="AG5" s="512"/>
      <c r="AH5" s="512"/>
      <c r="AI5" s="512"/>
      <c r="AJ5" s="512"/>
      <c r="AK5" s="512"/>
      <c r="AL5" s="512"/>
      <c r="AM5" s="512"/>
      <c r="AN5" s="512"/>
      <c r="AO5" s="512"/>
      <c r="AP5" s="512"/>
      <c r="AQ5" s="512"/>
      <c r="AR5" s="512"/>
      <c r="AS5" s="512"/>
      <c r="AT5" s="512"/>
      <c r="AU5" s="512"/>
      <c r="AV5" s="512"/>
      <c r="AW5" s="512"/>
      <c r="AX5" s="512"/>
      <c r="AY5" s="512"/>
      <c r="AZ5" s="512"/>
      <c r="BA5" s="512"/>
      <c r="BB5" s="512"/>
      <c r="BC5" s="512"/>
      <c r="BD5" s="513"/>
      <c r="BE5" s="516" t="s">
        <v>354</v>
      </c>
      <c r="BF5" s="516" t="s">
        <v>405</v>
      </c>
      <c r="BG5" s="510" t="s">
        <v>208</v>
      </c>
    </row>
    <row r="6" spans="1:59" s="187" customFormat="1" ht="33.75" customHeight="1">
      <c r="A6" s="518"/>
      <c r="B6" s="516"/>
      <c r="C6" s="516"/>
      <c r="D6" s="516"/>
      <c r="E6" s="421" t="s">
        <v>24</v>
      </c>
      <c r="F6" s="421" t="s">
        <v>27</v>
      </c>
      <c r="G6" s="421" t="s">
        <v>29</v>
      </c>
      <c r="H6" s="421" t="s">
        <v>30</v>
      </c>
      <c r="I6" s="420" t="s">
        <v>33</v>
      </c>
      <c r="J6" s="420" t="s">
        <v>36</v>
      </c>
      <c r="K6" s="420" t="s">
        <v>39</v>
      </c>
      <c r="L6" s="420" t="s">
        <v>42</v>
      </c>
      <c r="M6" s="420" t="s">
        <v>45</v>
      </c>
      <c r="N6" s="420" t="s">
        <v>342</v>
      </c>
      <c r="O6" s="420" t="s">
        <v>48</v>
      </c>
      <c r="P6" s="420" t="s">
        <v>51</v>
      </c>
      <c r="Q6" s="420" t="s">
        <v>54</v>
      </c>
      <c r="R6" s="421" t="s">
        <v>56</v>
      </c>
      <c r="S6" s="420" t="s">
        <v>59</v>
      </c>
      <c r="T6" s="420" t="s">
        <v>62</v>
      </c>
      <c r="U6" s="420" t="s">
        <v>65</v>
      </c>
      <c r="V6" s="420" t="s">
        <v>69</v>
      </c>
      <c r="W6" s="420" t="s">
        <v>72</v>
      </c>
      <c r="X6" s="420" t="s">
        <v>75</v>
      </c>
      <c r="Y6" s="420" t="s">
        <v>78</v>
      </c>
      <c r="Z6" s="420" t="s">
        <v>123</v>
      </c>
      <c r="AA6" s="421" t="s">
        <v>81</v>
      </c>
      <c r="AB6" s="422" t="s">
        <v>88</v>
      </c>
      <c r="AC6" s="422" t="s">
        <v>89</v>
      </c>
      <c r="AD6" s="422" t="s">
        <v>82</v>
      </c>
      <c r="AE6" s="422" t="s">
        <v>83</v>
      </c>
      <c r="AF6" s="422" t="s">
        <v>84</v>
      </c>
      <c r="AG6" s="422" t="s">
        <v>85</v>
      </c>
      <c r="AH6" s="422" t="s">
        <v>90</v>
      </c>
      <c r="AI6" s="422" t="s">
        <v>91</v>
      </c>
      <c r="AJ6" s="422" t="s">
        <v>270</v>
      </c>
      <c r="AK6" s="422" t="s">
        <v>94</v>
      </c>
      <c r="AL6" s="422" t="s">
        <v>100</v>
      </c>
      <c r="AM6" s="422" t="s">
        <v>118</v>
      </c>
      <c r="AN6" s="422" t="s">
        <v>121</v>
      </c>
      <c r="AO6" s="422" t="s">
        <v>86</v>
      </c>
      <c r="AP6" s="422" t="s">
        <v>87</v>
      </c>
      <c r="AQ6" s="423" t="s">
        <v>92</v>
      </c>
      <c r="AR6" s="420" t="s">
        <v>97</v>
      </c>
      <c r="AS6" s="420" t="s">
        <v>126</v>
      </c>
      <c r="AT6" s="420" t="s">
        <v>129</v>
      </c>
      <c r="AU6" s="420" t="s">
        <v>103</v>
      </c>
      <c r="AV6" s="420" t="s">
        <v>106</v>
      </c>
      <c r="AW6" s="420" t="s">
        <v>109</v>
      </c>
      <c r="AX6" s="420" t="s">
        <v>112</v>
      </c>
      <c r="AY6" s="420" t="s">
        <v>115</v>
      </c>
      <c r="AZ6" s="420" t="s">
        <v>132</v>
      </c>
      <c r="BA6" s="420" t="s">
        <v>135</v>
      </c>
      <c r="BB6" s="420" t="s">
        <v>138</v>
      </c>
      <c r="BC6" s="420" t="s">
        <v>141</v>
      </c>
      <c r="BD6" s="421" t="s">
        <v>143</v>
      </c>
      <c r="BE6" s="516"/>
      <c r="BF6" s="516"/>
      <c r="BG6" s="510"/>
    </row>
    <row r="7" spans="1:59" s="187" customFormat="1">
      <c r="A7" s="360"/>
      <c r="B7" s="361" t="s">
        <v>201</v>
      </c>
      <c r="C7" s="362"/>
      <c r="D7" s="363">
        <f>D8+D21+D59</f>
        <v>31007.320390000001</v>
      </c>
      <c r="E7" s="364"/>
      <c r="F7" s="364">
        <f>F8+F21+F59</f>
        <v>0</v>
      </c>
      <c r="G7" s="364">
        <f>G8+G21+G59</f>
        <v>0</v>
      </c>
      <c r="H7" s="364">
        <f>H8+H21+H505</f>
        <v>0</v>
      </c>
      <c r="I7" s="364">
        <f>I8+I21+I506</f>
        <v>0</v>
      </c>
      <c r="J7" s="364">
        <f>J8+J21+J507</f>
        <v>1.89</v>
      </c>
      <c r="K7" s="364">
        <f>K8+K21+K508</f>
        <v>0</v>
      </c>
      <c r="L7" s="364">
        <f>L8+L21+L509</f>
        <v>0</v>
      </c>
      <c r="M7" s="364">
        <f>M8+M21+M510</f>
        <v>0</v>
      </c>
      <c r="N7" s="364">
        <f>N8+N21+N59</f>
        <v>0</v>
      </c>
      <c r="O7" s="364">
        <f>O8+O21+O59</f>
        <v>41.25</v>
      </c>
      <c r="P7" s="364">
        <f>P8+P21+P59</f>
        <v>0</v>
      </c>
      <c r="Q7" s="364">
        <f>Q8+Q21+Q59</f>
        <v>0.60000000000000009</v>
      </c>
      <c r="R7" s="364">
        <f>SUM(S7:AA7)+SUM(AR7:BC7)</f>
        <v>107.54580000000001</v>
      </c>
      <c r="S7" s="364">
        <f t="shared" ref="S7:Z7" si="0">S8+S21+S59</f>
        <v>27.5</v>
      </c>
      <c r="T7" s="364">
        <f t="shared" si="0"/>
        <v>0</v>
      </c>
      <c r="U7" s="364">
        <f t="shared" si="0"/>
        <v>0</v>
      </c>
      <c r="V7" s="364">
        <f t="shared" si="0"/>
        <v>0</v>
      </c>
      <c r="W7" s="364">
        <f t="shared" si="0"/>
        <v>10.894499999999999</v>
      </c>
      <c r="X7" s="364">
        <f t="shared" si="0"/>
        <v>12.4</v>
      </c>
      <c r="Y7" s="364">
        <f t="shared" si="0"/>
        <v>0</v>
      </c>
      <c r="Z7" s="364">
        <f t="shared" si="0"/>
        <v>4.5599999999999996</v>
      </c>
      <c r="AA7" s="364">
        <f>SUM(AB7:AQ7)</f>
        <v>29.961300000000005</v>
      </c>
      <c r="AB7" s="365">
        <f t="shared" ref="AB7:BD7" si="1">AB8+AB21+AB59</f>
        <v>24.661300000000004</v>
      </c>
      <c r="AC7" s="365">
        <f t="shared" si="1"/>
        <v>0.24000000000000002</v>
      </c>
      <c r="AD7" s="365">
        <f t="shared" si="1"/>
        <v>0.11</v>
      </c>
      <c r="AE7" s="365">
        <f t="shared" si="1"/>
        <v>0</v>
      </c>
      <c r="AF7" s="365">
        <f t="shared" si="1"/>
        <v>0.17</v>
      </c>
      <c r="AG7" s="365">
        <f t="shared" si="1"/>
        <v>0.03</v>
      </c>
      <c r="AH7" s="365">
        <f t="shared" si="1"/>
        <v>1.3399999999999999</v>
      </c>
      <c r="AI7" s="365">
        <f t="shared" si="1"/>
        <v>0</v>
      </c>
      <c r="AJ7" s="365">
        <f t="shared" si="1"/>
        <v>0</v>
      </c>
      <c r="AK7" s="365">
        <f t="shared" si="1"/>
        <v>1.5</v>
      </c>
      <c r="AL7" s="365">
        <f t="shared" si="1"/>
        <v>0</v>
      </c>
      <c r="AM7" s="365">
        <f t="shared" si="1"/>
        <v>0</v>
      </c>
      <c r="AN7" s="365">
        <f t="shared" si="1"/>
        <v>1.9100000000000001</v>
      </c>
      <c r="AO7" s="365">
        <f t="shared" si="1"/>
        <v>0</v>
      </c>
      <c r="AP7" s="365">
        <f t="shared" si="1"/>
        <v>0</v>
      </c>
      <c r="AQ7" s="365">
        <f t="shared" si="1"/>
        <v>0</v>
      </c>
      <c r="AR7" s="364">
        <f t="shared" si="1"/>
        <v>0</v>
      </c>
      <c r="AS7" s="364">
        <f t="shared" si="1"/>
        <v>0</v>
      </c>
      <c r="AT7" s="364">
        <f t="shared" si="1"/>
        <v>0</v>
      </c>
      <c r="AU7" s="364">
        <f t="shared" si="1"/>
        <v>18.190000000000001</v>
      </c>
      <c r="AV7" s="364">
        <f t="shared" si="1"/>
        <v>3.9299999999999997</v>
      </c>
      <c r="AW7" s="364">
        <f t="shared" si="1"/>
        <v>0.11</v>
      </c>
      <c r="AX7" s="364">
        <f t="shared" si="1"/>
        <v>0</v>
      </c>
      <c r="AY7" s="364">
        <f t="shared" si="1"/>
        <v>0</v>
      </c>
      <c r="AZ7" s="364">
        <f t="shared" si="1"/>
        <v>0</v>
      </c>
      <c r="BA7" s="364">
        <f t="shared" si="1"/>
        <v>0</v>
      </c>
      <c r="BB7" s="364">
        <f t="shared" si="1"/>
        <v>0</v>
      </c>
      <c r="BC7" s="364">
        <f t="shared" si="1"/>
        <v>0</v>
      </c>
      <c r="BD7" s="364">
        <f t="shared" si="1"/>
        <v>0</v>
      </c>
      <c r="BE7" s="364"/>
      <c r="BF7" s="363">
        <f>BF8+BF21+BF59</f>
        <v>31007.320390000004</v>
      </c>
      <c r="BG7" s="364">
        <f>BG8+BG21+BG59</f>
        <v>2.8421709430404007E-14</v>
      </c>
    </row>
    <row r="8" spans="1:59" s="187" customFormat="1">
      <c r="A8" s="366">
        <v>1</v>
      </c>
      <c r="B8" s="367" t="s">
        <v>23</v>
      </c>
      <c r="C8" s="359" t="s">
        <v>24</v>
      </c>
      <c r="D8" s="363">
        <f>Bieu01!D8</f>
        <v>26469.52894</v>
      </c>
      <c r="E8" s="298">
        <f>$D8-$BE8</f>
        <v>26323.603139999999</v>
      </c>
      <c r="F8" s="364">
        <f>SUM(F12:F16)+SUM(F18:F20)</f>
        <v>0</v>
      </c>
      <c r="G8" s="364">
        <f>SUM(G12:G16)+SUM(G18:G20)+G9</f>
        <v>0</v>
      </c>
      <c r="H8" s="364">
        <f>SUM(H12:H16)+SUM(H18:H20)+H9</f>
        <v>0</v>
      </c>
      <c r="I8" s="364">
        <f>SUM(I11)+SUM(I13:I16)+SUM(I18:I20)+I9</f>
        <v>0</v>
      </c>
      <c r="J8" s="364">
        <f>SUM(J12)+SUM(J14:J16)+SUM(J18:J20)+J12+J9</f>
        <v>1.89</v>
      </c>
      <c r="K8" s="364">
        <f>SUM(K12:K13)+SUM(K15:K16)+SUM(K18:K20)+K13</f>
        <v>0</v>
      </c>
      <c r="L8" s="364">
        <f>SUM(L12:L14)+SUM(L16)+SUM(L18:L20)+L14</f>
        <v>0</v>
      </c>
      <c r="M8" s="364">
        <f>SUM(M12:M15)+SUM(M18:M20)+M15</f>
        <v>0</v>
      </c>
      <c r="N8" s="364">
        <f>SUM(N12:N16)+SUM(N18:N20)+N9</f>
        <v>0</v>
      </c>
      <c r="O8" s="364">
        <f>SUM(O12:O16)+SUM(O19:O20)+O9</f>
        <v>41.25</v>
      </c>
      <c r="P8" s="364">
        <f>SUM(P12:P16)+SUM(P18)+SUM(P20)+P9</f>
        <v>0</v>
      </c>
      <c r="Q8" s="364">
        <f>SUM(Q12:Q16)+SUM(Q18:Q19)+Q9</f>
        <v>0.60000000000000009</v>
      </c>
      <c r="R8" s="364">
        <f t="shared" ref="R8:R20" si="2">SUM(S8:AA8)+SUM(AR8:BC8)</f>
        <v>102.1858</v>
      </c>
      <c r="S8" s="364">
        <f>SUM(S12:S20)+S9</f>
        <v>27.5</v>
      </c>
      <c r="T8" s="364">
        <f t="shared" ref="T8:BF8" si="3">SUM(T12:T20)+T9</f>
        <v>0</v>
      </c>
      <c r="U8" s="364">
        <f t="shared" si="3"/>
        <v>0</v>
      </c>
      <c r="V8" s="364">
        <f t="shared" si="3"/>
        <v>0</v>
      </c>
      <c r="W8" s="364">
        <f t="shared" si="3"/>
        <v>10.734499999999999</v>
      </c>
      <c r="X8" s="364">
        <f t="shared" si="3"/>
        <v>11.9</v>
      </c>
      <c r="Y8" s="364">
        <f t="shared" si="3"/>
        <v>0</v>
      </c>
      <c r="Z8" s="364">
        <f t="shared" si="3"/>
        <v>4.5599999999999996</v>
      </c>
      <c r="AA8" s="364">
        <f t="shared" si="3"/>
        <v>25.261300000000002</v>
      </c>
      <c r="AB8" s="365">
        <f t="shared" si="3"/>
        <v>20.351300000000002</v>
      </c>
      <c r="AC8" s="365">
        <f t="shared" si="3"/>
        <v>0.24000000000000002</v>
      </c>
      <c r="AD8" s="365">
        <f t="shared" si="3"/>
        <v>0</v>
      </c>
      <c r="AE8" s="365">
        <f t="shared" si="3"/>
        <v>0</v>
      </c>
      <c r="AF8" s="365">
        <f t="shared" si="3"/>
        <v>0.17</v>
      </c>
      <c r="AG8" s="365">
        <f t="shared" si="3"/>
        <v>0</v>
      </c>
      <c r="AH8" s="365">
        <f t="shared" si="3"/>
        <v>1.3399999999999999</v>
      </c>
      <c r="AI8" s="365">
        <f t="shared" si="3"/>
        <v>0</v>
      </c>
      <c r="AJ8" s="365">
        <f t="shared" si="3"/>
        <v>0</v>
      </c>
      <c r="AK8" s="365">
        <f t="shared" si="3"/>
        <v>1.25</v>
      </c>
      <c r="AL8" s="365">
        <f t="shared" si="3"/>
        <v>0</v>
      </c>
      <c r="AM8" s="365">
        <f t="shared" si="3"/>
        <v>0</v>
      </c>
      <c r="AN8" s="365">
        <f t="shared" si="3"/>
        <v>1.9100000000000001</v>
      </c>
      <c r="AO8" s="365">
        <f t="shared" si="3"/>
        <v>0</v>
      </c>
      <c r="AP8" s="365">
        <f t="shared" si="3"/>
        <v>0</v>
      </c>
      <c r="AQ8" s="365">
        <f t="shared" si="3"/>
        <v>0</v>
      </c>
      <c r="AR8" s="364">
        <f t="shared" si="3"/>
        <v>0</v>
      </c>
      <c r="AS8" s="364">
        <f t="shared" si="3"/>
        <v>0</v>
      </c>
      <c r="AT8" s="364">
        <f t="shared" si="3"/>
        <v>0</v>
      </c>
      <c r="AU8" s="364">
        <f t="shared" si="3"/>
        <v>18.190000000000001</v>
      </c>
      <c r="AV8" s="364">
        <f t="shared" si="3"/>
        <v>3.9299999999999997</v>
      </c>
      <c r="AW8" s="364">
        <f t="shared" si="3"/>
        <v>0.11</v>
      </c>
      <c r="AX8" s="364">
        <f t="shared" si="3"/>
        <v>0</v>
      </c>
      <c r="AY8" s="364">
        <f t="shared" si="3"/>
        <v>0</v>
      </c>
      <c r="AZ8" s="364">
        <f t="shared" si="3"/>
        <v>0</v>
      </c>
      <c r="BA8" s="364">
        <f t="shared" si="3"/>
        <v>0</v>
      </c>
      <c r="BB8" s="364">
        <f t="shared" si="3"/>
        <v>0</v>
      </c>
      <c r="BC8" s="364">
        <f t="shared" si="3"/>
        <v>0</v>
      </c>
      <c r="BD8" s="364">
        <f t="shared" si="3"/>
        <v>0</v>
      </c>
      <c r="BE8" s="364">
        <f>SUM(BE12:BE20)+BE9</f>
        <v>145.92579999999998</v>
      </c>
      <c r="BF8" s="363">
        <f t="shared" si="3"/>
        <v>26367.343140000004</v>
      </c>
      <c r="BG8" s="364">
        <f t="shared" ref="BG8" si="4">SUM(BG12:BG20)+BG9</f>
        <v>-102.18579999999999</v>
      </c>
    </row>
    <row r="9" spans="1:59">
      <c r="A9" s="368" t="s">
        <v>25</v>
      </c>
      <c r="B9" s="369" t="s">
        <v>26</v>
      </c>
      <c r="C9" s="370" t="s">
        <v>27</v>
      </c>
      <c r="D9" s="371">
        <f>Bieu01!D9</f>
        <v>23897.004430000001</v>
      </c>
      <c r="E9" s="372">
        <f>SUM(I9:Q9)</f>
        <v>43.74</v>
      </c>
      <c r="F9" s="295">
        <f>$D9-$BE9</f>
        <v>23780.494430000002</v>
      </c>
      <c r="G9" s="372">
        <f>G11</f>
        <v>0</v>
      </c>
      <c r="H9" s="372">
        <f>H10</f>
        <v>0</v>
      </c>
      <c r="I9" s="372">
        <f t="shared" ref="I9:Q9" si="5">I10+I11</f>
        <v>0</v>
      </c>
      <c r="J9" s="372">
        <f t="shared" si="5"/>
        <v>1.89</v>
      </c>
      <c r="K9" s="372">
        <f t="shared" si="5"/>
        <v>0</v>
      </c>
      <c r="L9" s="372">
        <f t="shared" si="5"/>
        <v>0</v>
      </c>
      <c r="M9" s="372">
        <f t="shared" si="5"/>
        <v>0</v>
      </c>
      <c r="N9" s="372">
        <f t="shared" si="5"/>
        <v>0</v>
      </c>
      <c r="O9" s="372">
        <f t="shared" si="5"/>
        <v>41.25</v>
      </c>
      <c r="P9" s="372">
        <f t="shared" si="5"/>
        <v>0</v>
      </c>
      <c r="Q9" s="372">
        <f t="shared" si="5"/>
        <v>0.60000000000000009</v>
      </c>
      <c r="R9" s="364">
        <f t="shared" si="2"/>
        <v>72.77</v>
      </c>
      <c r="S9" s="372">
        <f>S10+S11</f>
        <v>27.5</v>
      </c>
      <c r="T9" s="372">
        <f t="shared" ref="T9:Z9" si="6">T10+T11</f>
        <v>0</v>
      </c>
      <c r="U9" s="372">
        <f t="shared" si="6"/>
        <v>0</v>
      </c>
      <c r="V9" s="372">
        <f t="shared" si="6"/>
        <v>0</v>
      </c>
      <c r="W9" s="372">
        <f t="shared" si="6"/>
        <v>7.3499999999999988</v>
      </c>
      <c r="X9" s="372">
        <f t="shared" si="6"/>
        <v>3.98</v>
      </c>
      <c r="Y9" s="372">
        <f t="shared" si="6"/>
        <v>0</v>
      </c>
      <c r="Z9" s="372">
        <f t="shared" si="6"/>
        <v>0</v>
      </c>
      <c r="AA9" s="364">
        <f t="shared" ref="AA9:AA20" si="7">SUM(AB9:AQ9)</f>
        <v>20.420000000000002</v>
      </c>
      <c r="AB9" s="372">
        <f t="shared" ref="AB9" si="8">AB10+AB11</f>
        <v>15.720000000000002</v>
      </c>
      <c r="AC9" s="372">
        <f t="shared" ref="AC9" si="9">AC10+AC11</f>
        <v>0.2</v>
      </c>
      <c r="AD9" s="372">
        <f t="shared" ref="AD9" si="10">AD10+AD11</f>
        <v>0</v>
      </c>
      <c r="AE9" s="372">
        <f t="shared" ref="AE9" si="11">AE10+AE11</f>
        <v>0</v>
      </c>
      <c r="AF9" s="372">
        <f t="shared" ref="AF9" si="12">AF10+AF11</f>
        <v>0</v>
      </c>
      <c r="AG9" s="372">
        <f t="shared" ref="AG9" si="13">AG10+AG11</f>
        <v>0</v>
      </c>
      <c r="AH9" s="372">
        <f t="shared" ref="AH9" si="14">AH10+AH11</f>
        <v>1.3399999999999999</v>
      </c>
      <c r="AI9" s="372">
        <f t="shared" ref="AI9" si="15">AI10+AI11</f>
        <v>0</v>
      </c>
      <c r="AJ9" s="372">
        <f t="shared" ref="AJ9" si="16">AJ10+AJ11</f>
        <v>0</v>
      </c>
      <c r="AK9" s="372">
        <f t="shared" ref="AK9" si="17">AK10+AK11</f>
        <v>1.25</v>
      </c>
      <c r="AL9" s="372">
        <f t="shared" ref="AL9" si="18">AL10+AL11</f>
        <v>0</v>
      </c>
      <c r="AM9" s="372">
        <f t="shared" ref="AM9" si="19">AM10+AM11</f>
        <v>0</v>
      </c>
      <c r="AN9" s="372">
        <f t="shared" ref="AN9" si="20">AN10+AN11</f>
        <v>1.9100000000000001</v>
      </c>
      <c r="AO9" s="372">
        <f t="shared" ref="AO9" si="21">AO10+AO11</f>
        <v>0</v>
      </c>
      <c r="AP9" s="372">
        <f t="shared" ref="AP9" si="22">AP10+AP11</f>
        <v>0</v>
      </c>
      <c r="AQ9" s="372">
        <f t="shared" ref="AQ9" si="23">AQ10+AQ11</f>
        <v>0</v>
      </c>
      <c r="AR9" s="372">
        <f t="shared" ref="AR9" si="24">AR10+AR11</f>
        <v>0</v>
      </c>
      <c r="AS9" s="372">
        <f t="shared" ref="AS9" si="25">AS10+AS11</f>
        <v>0</v>
      </c>
      <c r="AT9" s="372">
        <f t="shared" ref="AT9" si="26">AT10+AT11</f>
        <v>0</v>
      </c>
      <c r="AU9" s="372">
        <f t="shared" ref="AU9" si="27">AU10+AU11</f>
        <v>11.41</v>
      </c>
      <c r="AV9" s="372">
        <f t="shared" ref="AV9" si="28">AV10+AV11</f>
        <v>2</v>
      </c>
      <c r="AW9" s="372">
        <f t="shared" ref="AW9" si="29">AW10+AW11</f>
        <v>0.11</v>
      </c>
      <c r="AX9" s="372">
        <f t="shared" ref="AX9" si="30">AX10+AX11</f>
        <v>0</v>
      </c>
      <c r="AY9" s="372">
        <f t="shared" ref="AY9" si="31">AY10+AY11</f>
        <v>0</v>
      </c>
      <c r="AZ9" s="372">
        <f t="shared" ref="AZ9" si="32">AZ10+AZ11</f>
        <v>0</v>
      </c>
      <c r="BA9" s="372">
        <f t="shared" ref="BA9" si="33">BA10+BA11</f>
        <v>0</v>
      </c>
      <c r="BB9" s="372">
        <f t="shared" ref="BB9" si="34">BB10+BB11</f>
        <v>0</v>
      </c>
      <c r="BC9" s="372">
        <f t="shared" ref="BC9" si="35">BC10+BC11</f>
        <v>0</v>
      </c>
      <c r="BD9" s="372">
        <f>BD10+BD57</f>
        <v>0</v>
      </c>
      <c r="BE9" s="372">
        <f t="shared" ref="BE9" si="36">BE10+BE11</f>
        <v>116.50999999999999</v>
      </c>
      <c r="BF9" s="371">
        <f t="shared" ref="BF9" si="37">BF10+BF11</f>
        <v>23780.494430000002</v>
      </c>
      <c r="BG9" s="372">
        <f t="shared" ref="BG9" si="38">BG10+BG11</f>
        <v>-116.50999999999999</v>
      </c>
    </row>
    <row r="10" spans="1:59">
      <c r="A10" s="373"/>
      <c r="B10" s="374" t="s">
        <v>28</v>
      </c>
      <c r="C10" s="375" t="s">
        <v>29</v>
      </c>
      <c r="D10" s="371">
        <f>Bieu01!D10</f>
        <v>23897.004430000001</v>
      </c>
      <c r="E10" s="364">
        <f>F10+SUM(I10:Q10)</f>
        <v>43.74</v>
      </c>
      <c r="F10" s="372">
        <f>H10</f>
        <v>0</v>
      </c>
      <c r="G10" s="295">
        <f>$D10-$BE10</f>
        <v>23780.594430000001</v>
      </c>
      <c r="H10" s="372">
        <f>CC_KH!$I$10</f>
        <v>0</v>
      </c>
      <c r="I10" s="372">
        <f>CC_KH!$I$11</f>
        <v>0</v>
      </c>
      <c r="J10" s="372">
        <f>CC_KH!$I$12</f>
        <v>1.89</v>
      </c>
      <c r="K10" s="372">
        <f>CC_KH!$I$13</f>
        <v>0</v>
      </c>
      <c r="L10" s="372">
        <f>CC_KH!$I$14</f>
        <v>0</v>
      </c>
      <c r="M10" s="372">
        <f>CC_KH!$I$15</f>
        <v>0</v>
      </c>
      <c r="N10" s="372"/>
      <c r="O10" s="372">
        <f>CC_KH!$I$16</f>
        <v>41.25</v>
      </c>
      <c r="P10" s="372">
        <f>CC_KH!$I$17</f>
        <v>0</v>
      </c>
      <c r="Q10" s="372">
        <f>CC_KH!$I$18</f>
        <v>0.60000000000000009</v>
      </c>
      <c r="R10" s="364">
        <f t="shared" si="2"/>
        <v>72.67</v>
      </c>
      <c r="S10" s="372">
        <f>CC_KH!$I$20</f>
        <v>27.5</v>
      </c>
      <c r="T10" s="372">
        <f>CC_KH!$I$21</f>
        <v>0</v>
      </c>
      <c r="U10" s="372">
        <f>CC_KH!$I$22</f>
        <v>0</v>
      </c>
      <c r="V10" s="372">
        <f>CC_KH!$I$23</f>
        <v>0</v>
      </c>
      <c r="W10" s="372">
        <f>CC_KH!$I$24</f>
        <v>7.3499999999999988</v>
      </c>
      <c r="X10" s="372">
        <f>CC_KH!$I$25</f>
        <v>3.88</v>
      </c>
      <c r="Y10" s="372">
        <f>CC_KH!$I$26</f>
        <v>0</v>
      </c>
      <c r="Z10" s="372">
        <f>CC_KH!$I$27</f>
        <v>0</v>
      </c>
      <c r="AA10" s="364">
        <f t="shared" si="7"/>
        <v>20.420000000000002</v>
      </c>
      <c r="AB10" s="376">
        <f>CC_KH!$I$29</f>
        <v>15.720000000000002</v>
      </c>
      <c r="AC10" s="376">
        <f>CC_KH!$I$30</f>
        <v>0.2</v>
      </c>
      <c r="AD10" s="376">
        <f>CC_KH!$I$31</f>
        <v>0</v>
      </c>
      <c r="AE10" s="376">
        <f>CC_KH!$I$32</f>
        <v>0</v>
      </c>
      <c r="AF10" s="376">
        <f>CC_KH!$I$33</f>
        <v>0</v>
      </c>
      <c r="AG10" s="376">
        <f>CC_KH!$I$34</f>
        <v>0</v>
      </c>
      <c r="AH10" s="376">
        <f>CC_KH!$I$35</f>
        <v>1.3399999999999999</v>
      </c>
      <c r="AI10" s="376">
        <f>CC_KH!$I$36</f>
        <v>0</v>
      </c>
      <c r="AJ10" s="376">
        <f>CC_KH!$I$37</f>
        <v>0</v>
      </c>
      <c r="AK10" s="376">
        <f>CC_KH!$I$38</f>
        <v>1.25</v>
      </c>
      <c r="AL10" s="376">
        <f>CC_KH!$I$39</f>
        <v>0</v>
      </c>
      <c r="AM10" s="376">
        <f>CC_KH!$I$40</f>
        <v>0</v>
      </c>
      <c r="AN10" s="376">
        <f>CC_KH!$I$41</f>
        <v>1.9100000000000001</v>
      </c>
      <c r="AO10" s="376">
        <f>CC_KH!$I$42</f>
        <v>0</v>
      </c>
      <c r="AP10" s="376">
        <f>CC_KH!$I$43</f>
        <v>0</v>
      </c>
      <c r="AQ10" s="376">
        <f>CC_KH!$I$44</f>
        <v>0</v>
      </c>
      <c r="AR10" s="372">
        <f>CC_KH!$I$45</f>
        <v>0</v>
      </c>
      <c r="AS10" s="372">
        <f>CC_KH!$I$46</f>
        <v>0</v>
      </c>
      <c r="AT10" s="372">
        <f>CC_KH!$I$47</f>
        <v>0</v>
      </c>
      <c r="AU10" s="372">
        <f>CC_KH!$I$48</f>
        <v>11.41</v>
      </c>
      <c r="AV10" s="372">
        <f>CC_KH!$I$49</f>
        <v>2</v>
      </c>
      <c r="AW10" s="372">
        <f>CC_KH!$I$50</f>
        <v>0.11</v>
      </c>
      <c r="AX10" s="372">
        <f>CC_KH!$I$51</f>
        <v>0</v>
      </c>
      <c r="AY10" s="372">
        <f>CC_KH!$I$52</f>
        <v>0</v>
      </c>
      <c r="AZ10" s="372">
        <f>CC_KH!$I$53</f>
        <v>0</v>
      </c>
      <c r="BA10" s="372">
        <f>CC_KH!$I$54</f>
        <v>0</v>
      </c>
      <c r="BB10" s="372">
        <f>CC_KH!$I$55</f>
        <v>0</v>
      </c>
      <c r="BC10" s="372">
        <f>CC_KH!$I$56</f>
        <v>0</v>
      </c>
      <c r="BD10" s="372">
        <f>CC_KH!$I$57</f>
        <v>0</v>
      </c>
      <c r="BE10" s="372">
        <f t="shared" ref="BE10:BE20" si="39">BD10+R10+E10</f>
        <v>116.41</v>
      </c>
      <c r="BF10" s="371">
        <f>BG10+D10</f>
        <v>23780.594430000001</v>
      </c>
      <c r="BG10" s="302">
        <f>G$60-BE10</f>
        <v>-116.41</v>
      </c>
    </row>
    <row r="11" spans="1:59" hidden="1">
      <c r="A11" s="373"/>
      <c r="B11" s="374"/>
      <c r="C11" s="375" t="s">
        <v>30</v>
      </c>
      <c r="D11" s="371">
        <f>Bieu01!D11</f>
        <v>0</v>
      </c>
      <c r="E11" s="364">
        <f t="shared" ref="E11" si="40">SUM(I11:Q11)</f>
        <v>0</v>
      </c>
      <c r="F11" s="372">
        <f>G11</f>
        <v>0</v>
      </c>
      <c r="G11" s="372">
        <f>CC_KH!$J$9</f>
        <v>0</v>
      </c>
      <c r="H11" s="295">
        <f>$D11-$BE11</f>
        <v>-0.1</v>
      </c>
      <c r="I11" s="372">
        <f>CC_KH!$J$11</f>
        <v>0</v>
      </c>
      <c r="J11" s="372">
        <f>CC_KH!$J$12</f>
        <v>0</v>
      </c>
      <c r="K11" s="372">
        <f>CC_KH!$J$13</f>
        <v>0</v>
      </c>
      <c r="L11" s="372">
        <f>CC_KH!$J$14</f>
        <v>0</v>
      </c>
      <c r="M11" s="372">
        <f>CC_KH!$J$15</f>
        <v>0</v>
      </c>
      <c r="N11" s="372"/>
      <c r="O11" s="372">
        <f>CC_KH!$J$16</f>
        <v>0</v>
      </c>
      <c r="P11" s="372">
        <f>CC_KH!$J$17</f>
        <v>0</v>
      </c>
      <c r="Q11" s="372">
        <f>CC_KH!$J$18</f>
        <v>0</v>
      </c>
      <c r="R11" s="364">
        <f t="shared" ref="R11" si="41">SUM(S11:AA11)+SUM(AR11:BC11)</f>
        <v>0.1</v>
      </c>
      <c r="S11" s="372">
        <f>CC_KH!$J$20</f>
        <v>0</v>
      </c>
      <c r="T11" s="372">
        <f>CC_KH!$J$21</f>
        <v>0</v>
      </c>
      <c r="U11" s="372">
        <f>CC_KH!$J$22</f>
        <v>0</v>
      </c>
      <c r="V11" s="372">
        <f>CC_KH!$J$23</f>
        <v>0</v>
      </c>
      <c r="W11" s="372">
        <f>CC_KH!$J$24</f>
        <v>0</v>
      </c>
      <c r="X11" s="372">
        <f>CC_KH!$J$25</f>
        <v>0.1</v>
      </c>
      <c r="Y11" s="372">
        <f>CC_KH!$J$26</f>
        <v>0</v>
      </c>
      <c r="Z11" s="372">
        <f>CC_KH!$J$27</f>
        <v>0</v>
      </c>
      <c r="AA11" s="364">
        <f t="shared" ref="AA11" si="42">SUM(AB11:AQ11)</f>
        <v>0</v>
      </c>
      <c r="AB11" s="376">
        <f>CC_KH!$J$29</f>
        <v>0</v>
      </c>
      <c r="AC11" s="376">
        <f>CC_KH!$J$30</f>
        <v>0</v>
      </c>
      <c r="AD11" s="376">
        <f>CC_KH!$J$31</f>
        <v>0</v>
      </c>
      <c r="AE11" s="376">
        <f>CC_KH!$J$32</f>
        <v>0</v>
      </c>
      <c r="AF11" s="376">
        <f>CC_KH!$J$33</f>
        <v>0</v>
      </c>
      <c r="AG11" s="376">
        <f>CC_KH!$J$34</f>
        <v>0</v>
      </c>
      <c r="AH11" s="376">
        <f>CC_KH!$J$35</f>
        <v>0</v>
      </c>
      <c r="AI11" s="376">
        <f>CC_KH!$J$36</f>
        <v>0</v>
      </c>
      <c r="AJ11" s="376">
        <f>CC_KH!$J$37</f>
        <v>0</v>
      </c>
      <c r="AK11" s="376">
        <f>CC_KH!$J$38</f>
        <v>0</v>
      </c>
      <c r="AL11" s="376">
        <f>CC_KH!$J$39</f>
        <v>0</v>
      </c>
      <c r="AM11" s="376">
        <f>CC_KH!$J$40</f>
        <v>0</v>
      </c>
      <c r="AN11" s="376">
        <f>CC_KH!$J$41</f>
        <v>0</v>
      </c>
      <c r="AO11" s="376">
        <f>CC_KH!$J$42</f>
        <v>0</v>
      </c>
      <c r="AP11" s="376">
        <f>CC_KH!$J$43</f>
        <v>0</v>
      </c>
      <c r="AQ11" s="376">
        <f>CC_KH!$J$44</f>
        <v>0</v>
      </c>
      <c r="AR11" s="372">
        <f>CC_KH!$J$45</f>
        <v>0</v>
      </c>
      <c r="AS11" s="372">
        <f>CC_KH!$J$46</f>
        <v>0</v>
      </c>
      <c r="AT11" s="372">
        <f>CC_KH!$J$47</f>
        <v>0</v>
      </c>
      <c r="AU11" s="372">
        <f>CC_KH!$J$48</f>
        <v>0</v>
      </c>
      <c r="AV11" s="372">
        <f>CC_KH!$J$49</f>
        <v>0</v>
      </c>
      <c r="AW11" s="372">
        <f>CC_KH!$J$50</f>
        <v>0</v>
      </c>
      <c r="AX11" s="372">
        <f>CC_KH!$J$51</f>
        <v>0</v>
      </c>
      <c r="AY11" s="372">
        <f>CC_KH!$J$52</f>
        <v>0</v>
      </c>
      <c r="AZ11" s="372">
        <f>CC_KH!$J$53</f>
        <v>0</v>
      </c>
      <c r="BA11" s="372">
        <f>CC_KH!$J$54</f>
        <v>0</v>
      </c>
      <c r="BB11" s="372">
        <f>CC_KH!$J$55</f>
        <v>0</v>
      </c>
      <c r="BC11" s="372">
        <f>CC_KH!$J$56</f>
        <v>0</v>
      </c>
      <c r="BD11" s="372">
        <f>CC_KH!$J$57</f>
        <v>0</v>
      </c>
      <c r="BE11" s="372">
        <f t="shared" si="39"/>
        <v>0.1</v>
      </c>
      <c r="BF11" s="371">
        <f t="shared" ref="BF11:BF20" si="43">BG11+D11</f>
        <v>-0.1</v>
      </c>
      <c r="BG11" s="302">
        <f>H$60-BE11</f>
        <v>-0.1</v>
      </c>
    </row>
    <row r="12" spans="1:59">
      <c r="A12" s="368" t="s">
        <v>31</v>
      </c>
      <c r="B12" s="369" t="s">
        <v>32</v>
      </c>
      <c r="C12" s="370" t="s">
        <v>33</v>
      </c>
      <c r="D12" s="371">
        <f>Bieu01!D12</f>
        <v>55.280200000000001</v>
      </c>
      <c r="E12" s="364">
        <f>F12+SUM(J12:Q12)</f>
        <v>0</v>
      </c>
      <c r="F12" s="372">
        <f>G12+H12</f>
        <v>0</v>
      </c>
      <c r="G12" s="372">
        <f>CC_KH!$K$9</f>
        <v>0</v>
      </c>
      <c r="H12" s="372">
        <f>CC_KH!$K$10</f>
        <v>0</v>
      </c>
      <c r="I12" s="295">
        <f>$D12-$BE12</f>
        <v>54.940199999999997</v>
      </c>
      <c r="J12" s="372">
        <f>CC_KH!$K$12</f>
        <v>0</v>
      </c>
      <c r="K12" s="372">
        <f>CC_KH!$K$13</f>
        <v>0</v>
      </c>
      <c r="L12" s="372">
        <f>CC_KH!$K$14</f>
        <v>0</v>
      </c>
      <c r="M12" s="372">
        <f>CC_KH!$K$15</f>
        <v>0</v>
      </c>
      <c r="N12" s="372"/>
      <c r="O12" s="372">
        <f>CC_KH!$K$16</f>
        <v>0</v>
      </c>
      <c r="P12" s="372">
        <f>CC_KH!$K$17</f>
        <v>0</v>
      </c>
      <c r="Q12" s="372">
        <f>CC_KH!$K$18</f>
        <v>0</v>
      </c>
      <c r="R12" s="364">
        <f t="shared" si="2"/>
        <v>0.34</v>
      </c>
      <c r="S12" s="372">
        <f>CC_KH!$K$20</f>
        <v>0</v>
      </c>
      <c r="T12" s="372">
        <f>CC_KH!$K$21</f>
        <v>0</v>
      </c>
      <c r="U12" s="372">
        <f>CC_KH!$K$22</f>
        <v>0</v>
      </c>
      <c r="V12" s="372">
        <f>CC_KH!$K$23</f>
        <v>0</v>
      </c>
      <c r="W12" s="372">
        <f>CC_KH!$K$24</f>
        <v>0.2</v>
      </c>
      <c r="X12" s="372">
        <f>CC_KH!$K$25</f>
        <v>0</v>
      </c>
      <c r="Y12" s="372">
        <f>CC_KH!$K$26</f>
        <v>0</v>
      </c>
      <c r="Z12" s="372">
        <f>CC_KH!$K$27</f>
        <v>0</v>
      </c>
      <c r="AA12" s="364">
        <f t="shared" si="7"/>
        <v>0</v>
      </c>
      <c r="AB12" s="376">
        <f>CC_KH!$K$29</f>
        <v>0</v>
      </c>
      <c r="AC12" s="376">
        <f>CC_KH!$K$30</f>
        <v>0</v>
      </c>
      <c r="AD12" s="376">
        <f>CC_KH!$K$31</f>
        <v>0</v>
      </c>
      <c r="AE12" s="376">
        <f>CC_KH!$K$32</f>
        <v>0</v>
      </c>
      <c r="AF12" s="376">
        <f>CC_KH!$K$33</f>
        <v>0</v>
      </c>
      <c r="AG12" s="376">
        <f>CC_KH!$K$34</f>
        <v>0</v>
      </c>
      <c r="AH12" s="376">
        <f>CC_KH!$K$35</f>
        <v>0</v>
      </c>
      <c r="AI12" s="376">
        <f>CC_KH!$K$36</f>
        <v>0</v>
      </c>
      <c r="AJ12" s="376">
        <f>CC_KH!$K$37</f>
        <v>0</v>
      </c>
      <c r="AK12" s="376">
        <f>CC_KH!$K$38</f>
        <v>0</v>
      </c>
      <c r="AL12" s="376">
        <f>CC_KH!$K$39</f>
        <v>0</v>
      </c>
      <c r="AM12" s="376">
        <f>CC_KH!$K$40</f>
        <v>0</v>
      </c>
      <c r="AN12" s="376">
        <f>CC_KH!$K$41</f>
        <v>0</v>
      </c>
      <c r="AO12" s="376">
        <f>CC_KH!$K$42</f>
        <v>0</v>
      </c>
      <c r="AP12" s="376">
        <f>CC_KH!$K$43</f>
        <v>0</v>
      </c>
      <c r="AQ12" s="376">
        <f>CC_KH!$K$44</f>
        <v>0</v>
      </c>
      <c r="AR12" s="372">
        <f>CC_KH!$K$45</f>
        <v>0</v>
      </c>
      <c r="AS12" s="372">
        <f>CC_KH!$K$46</f>
        <v>0</v>
      </c>
      <c r="AT12" s="372">
        <f>CC_KH!$K$47</f>
        <v>0</v>
      </c>
      <c r="AU12" s="372">
        <f>CC_KH!$K$48</f>
        <v>0.04</v>
      </c>
      <c r="AV12" s="372">
        <f>CC_KH!$K$49</f>
        <v>0.1</v>
      </c>
      <c r="AW12" s="372">
        <f>CC_KH!$K$50</f>
        <v>0</v>
      </c>
      <c r="AX12" s="372">
        <f>CC_KH!$K$51</f>
        <v>0</v>
      </c>
      <c r="AY12" s="372">
        <f>CC_KH!$K$52</f>
        <v>0</v>
      </c>
      <c r="AZ12" s="372">
        <f>CC_KH!$K$53</f>
        <v>0</v>
      </c>
      <c r="BA12" s="372">
        <f>CC_KH!$K$54</f>
        <v>0</v>
      </c>
      <c r="BB12" s="372">
        <f>CC_KH!$K$55</f>
        <v>0</v>
      </c>
      <c r="BC12" s="372">
        <f>CC_KH!$K$56</f>
        <v>0</v>
      </c>
      <c r="BD12" s="372">
        <f>CC_KH!$K$57</f>
        <v>0</v>
      </c>
      <c r="BE12" s="372">
        <f t="shared" si="39"/>
        <v>0.34</v>
      </c>
      <c r="BF12" s="371">
        <f t="shared" si="43"/>
        <v>54.940199999999997</v>
      </c>
      <c r="BG12" s="302">
        <f>I$60-BE12</f>
        <v>-0.34</v>
      </c>
    </row>
    <row r="13" spans="1:59">
      <c r="A13" s="368" t="s">
        <v>34</v>
      </c>
      <c r="B13" s="369" t="s">
        <v>35</v>
      </c>
      <c r="C13" s="370" t="s">
        <v>36</v>
      </c>
      <c r="D13" s="371">
        <f>Bieu01!D13</f>
        <v>587.52012000000002</v>
      </c>
      <c r="E13" s="364">
        <f>SUM(K13:Q13)+I13+F13</f>
        <v>0</v>
      </c>
      <c r="F13" s="372">
        <f t="shared" ref="F13:F16" si="44">G13+H13</f>
        <v>0</v>
      </c>
      <c r="G13" s="296">
        <f>CC_KH!$L$9</f>
        <v>0</v>
      </c>
      <c r="H13" s="296">
        <f>CC_KH!$L$10</f>
        <v>0</v>
      </c>
      <c r="I13" s="296">
        <f>CC_KH!$L$11</f>
        <v>0</v>
      </c>
      <c r="J13" s="295">
        <f>$D13-$BE13</f>
        <v>575.10432000000003</v>
      </c>
      <c r="K13" s="296">
        <f>CC_KH!$L$13</f>
        <v>0</v>
      </c>
      <c r="L13" s="296">
        <f>CC_KH!$L$14</f>
        <v>0</v>
      </c>
      <c r="M13" s="296">
        <f>CC_KH!$L$15</f>
        <v>0</v>
      </c>
      <c r="N13" s="296"/>
      <c r="O13" s="296">
        <f>CC_KH!$L$16</f>
        <v>0</v>
      </c>
      <c r="P13" s="296">
        <f>CC_KH!$L$17</f>
        <v>0</v>
      </c>
      <c r="Q13" s="296">
        <f>CC_KH!$L$18</f>
        <v>0</v>
      </c>
      <c r="R13" s="364">
        <f t="shared" si="2"/>
        <v>12.415800000000001</v>
      </c>
      <c r="S13" s="296">
        <f>CC_KH!$L$20</f>
        <v>0</v>
      </c>
      <c r="T13" s="296">
        <f>CC_KH!$L$21</f>
        <v>0</v>
      </c>
      <c r="U13" s="296">
        <f>CC_KH!$L$22</f>
        <v>0</v>
      </c>
      <c r="V13" s="296">
        <f>CC_KH!$L$23</f>
        <v>0</v>
      </c>
      <c r="W13" s="296">
        <f>CC_KH!$L$24</f>
        <v>0.77449999999999997</v>
      </c>
      <c r="X13" s="296">
        <f>CC_KH!$L$25</f>
        <v>0.15</v>
      </c>
      <c r="Y13" s="296">
        <f>CC_KH!$L$26</f>
        <v>0</v>
      </c>
      <c r="Z13" s="296">
        <f>CC_KH!$L$27</f>
        <v>0</v>
      </c>
      <c r="AA13" s="364">
        <f t="shared" si="7"/>
        <v>4.7912999999999997</v>
      </c>
      <c r="AB13" s="297">
        <f>CC_KH!$L$29</f>
        <v>4.5812999999999997</v>
      </c>
      <c r="AC13" s="297">
        <f>CC_KH!$L$30</f>
        <v>0.04</v>
      </c>
      <c r="AD13" s="297">
        <f>CC_KH!$L$31</f>
        <v>0</v>
      </c>
      <c r="AE13" s="297">
        <f>CC_KH!$L$32</f>
        <v>0</v>
      </c>
      <c r="AF13" s="297">
        <f>CC_KH!$L$33</f>
        <v>0.17</v>
      </c>
      <c r="AG13" s="297">
        <f>CC_KH!$L$34</f>
        <v>0</v>
      </c>
      <c r="AH13" s="297">
        <f>CC_KH!$L$35</f>
        <v>0</v>
      </c>
      <c r="AI13" s="297">
        <f>CC_KH!$L$36</f>
        <v>0</v>
      </c>
      <c r="AJ13" s="297">
        <f>CC_KH!$L$37</f>
        <v>0</v>
      </c>
      <c r="AK13" s="297">
        <f>CC_KH!$L$38</f>
        <v>0</v>
      </c>
      <c r="AL13" s="297">
        <f>CC_KH!$L$39</f>
        <v>0</v>
      </c>
      <c r="AM13" s="297">
        <f>CC_KH!$L$40</f>
        <v>0</v>
      </c>
      <c r="AN13" s="297">
        <f>CC_KH!$L$41</f>
        <v>0</v>
      </c>
      <c r="AO13" s="297">
        <f>CC_KH!$L$42</f>
        <v>0</v>
      </c>
      <c r="AP13" s="297">
        <f>CC_KH!$L$43</f>
        <v>0</v>
      </c>
      <c r="AQ13" s="376">
        <f>CC_KH!$L$44</f>
        <v>0</v>
      </c>
      <c r="AR13" s="296">
        <f>CC_KH!$L$45</f>
        <v>0</v>
      </c>
      <c r="AS13" s="296">
        <f>CC_KH!$L$46</f>
        <v>0</v>
      </c>
      <c r="AT13" s="296">
        <f>CC_KH!$L$47</f>
        <v>0</v>
      </c>
      <c r="AU13" s="296">
        <f>CC_KH!$L$48</f>
        <v>5.28</v>
      </c>
      <c r="AV13" s="296">
        <f>CC_KH!$L$49</f>
        <v>1.42</v>
      </c>
      <c r="AW13" s="296">
        <f>CC_KH!$L$50</f>
        <v>0</v>
      </c>
      <c r="AX13" s="296">
        <f>CC_KH!$L$51</f>
        <v>0</v>
      </c>
      <c r="AY13" s="296">
        <f>CC_KH!$L$52</f>
        <v>0</v>
      </c>
      <c r="AZ13" s="296">
        <f>CC_KH!$L$53</f>
        <v>0</v>
      </c>
      <c r="BA13" s="296">
        <f>CC_KH!$L$54</f>
        <v>0</v>
      </c>
      <c r="BB13" s="296">
        <f>CC_KH!$L$55</f>
        <v>0</v>
      </c>
      <c r="BC13" s="296">
        <f>CC_KH!$L$56</f>
        <v>0</v>
      </c>
      <c r="BD13" s="372">
        <f>CC_KH!$L$57</f>
        <v>0</v>
      </c>
      <c r="BE13" s="372">
        <f t="shared" si="39"/>
        <v>12.415800000000001</v>
      </c>
      <c r="BF13" s="371">
        <f t="shared" si="43"/>
        <v>576.99432000000002</v>
      </c>
      <c r="BG13" s="302">
        <f>J$60-BE13</f>
        <v>-10.5258</v>
      </c>
    </row>
    <row r="14" spans="1:59">
      <c r="A14" s="368" t="s">
        <v>37</v>
      </c>
      <c r="B14" s="369" t="s">
        <v>38</v>
      </c>
      <c r="C14" s="370" t="s">
        <v>39</v>
      </c>
      <c r="D14" s="371">
        <f>Bieu01!D14</f>
        <v>47.391199999999998</v>
      </c>
      <c r="E14" s="364">
        <f>SUM(L14:Q14)+F14+J14+I14</f>
        <v>0</v>
      </c>
      <c r="F14" s="372">
        <f t="shared" si="44"/>
        <v>0</v>
      </c>
      <c r="G14" s="372">
        <f>CC_KH!$M$9</f>
        <v>0</v>
      </c>
      <c r="H14" s="372">
        <f>CC_KH!$M$10</f>
        <v>0</v>
      </c>
      <c r="I14" s="372">
        <f>CC_KH!$M$11</f>
        <v>0</v>
      </c>
      <c r="J14" s="372">
        <f>CC_KH!$M$12</f>
        <v>0</v>
      </c>
      <c r="K14" s="295">
        <f>$D14-$BE14</f>
        <v>47.391199999999998</v>
      </c>
      <c r="L14" s="372">
        <f>CC_KH!$M$14</f>
        <v>0</v>
      </c>
      <c r="M14" s="372">
        <f>CC_KH!$M$15</f>
        <v>0</v>
      </c>
      <c r="N14" s="372"/>
      <c r="O14" s="372">
        <f>CC_KH!$M$16</f>
        <v>0</v>
      </c>
      <c r="P14" s="372">
        <f>CC_KH!$M$17</f>
        <v>0</v>
      </c>
      <c r="Q14" s="372">
        <f>CC_KH!$M$18</f>
        <v>0</v>
      </c>
      <c r="R14" s="364">
        <f t="shared" si="2"/>
        <v>0</v>
      </c>
      <c r="S14" s="372">
        <f>CC_KH!$M$20</f>
        <v>0</v>
      </c>
      <c r="T14" s="372">
        <f>CC_KH!$M$21</f>
        <v>0</v>
      </c>
      <c r="U14" s="372">
        <f>CC_KH!$M$22</f>
        <v>0</v>
      </c>
      <c r="V14" s="372">
        <f>CC_KH!$M$23</f>
        <v>0</v>
      </c>
      <c r="W14" s="372">
        <f>CC_KH!$M$24</f>
        <v>0</v>
      </c>
      <c r="X14" s="372">
        <f>CC_KH!$M$25</f>
        <v>0</v>
      </c>
      <c r="Y14" s="372">
        <f>CC_KH!$M$26</f>
        <v>0</v>
      </c>
      <c r="Z14" s="372">
        <f>CC_KH!$M$27</f>
        <v>0</v>
      </c>
      <c r="AA14" s="364">
        <f t="shared" si="7"/>
        <v>0</v>
      </c>
      <c r="AB14" s="297">
        <f>CC_KH!$M$29</f>
        <v>0</v>
      </c>
      <c r="AC14" s="297">
        <f>CC_KH!$M$30</f>
        <v>0</v>
      </c>
      <c r="AD14" s="297">
        <f>CC_KH!$M$31</f>
        <v>0</v>
      </c>
      <c r="AE14" s="297">
        <f>CC_KH!$M$32</f>
        <v>0</v>
      </c>
      <c r="AF14" s="297">
        <f>CC_KH!$M$33</f>
        <v>0</v>
      </c>
      <c r="AG14" s="297">
        <f>CC_KH!$M$34</f>
        <v>0</v>
      </c>
      <c r="AH14" s="297">
        <f>CC_KH!$M$35</f>
        <v>0</v>
      </c>
      <c r="AI14" s="297">
        <f>CC_KH!$M$36</f>
        <v>0</v>
      </c>
      <c r="AJ14" s="297">
        <f>CC_KH!$M$37</f>
        <v>0</v>
      </c>
      <c r="AK14" s="297">
        <f>CC_KH!$M$38</f>
        <v>0</v>
      </c>
      <c r="AL14" s="297">
        <f>CC_KH!$M$39</f>
        <v>0</v>
      </c>
      <c r="AM14" s="297">
        <f>CC_KH!$M$40</f>
        <v>0</v>
      </c>
      <c r="AN14" s="297">
        <f>CC_KH!$M$41</f>
        <v>0</v>
      </c>
      <c r="AO14" s="297">
        <f>CC_KH!$M$42</f>
        <v>0</v>
      </c>
      <c r="AP14" s="297">
        <f>CC_KH!$M$43</f>
        <v>0</v>
      </c>
      <c r="AQ14" s="376">
        <f>CC_KH!$M$44</f>
        <v>0</v>
      </c>
      <c r="AR14" s="296">
        <f>CC_KH!$M$45</f>
        <v>0</v>
      </c>
      <c r="AS14" s="296">
        <f>CC_KH!$M$46</f>
        <v>0</v>
      </c>
      <c r="AT14" s="296">
        <f>CC_KH!$M$47</f>
        <v>0</v>
      </c>
      <c r="AU14" s="296">
        <f>CC_KH!$M$48</f>
        <v>0</v>
      </c>
      <c r="AV14" s="296">
        <f>CC_KH!$M$49</f>
        <v>0</v>
      </c>
      <c r="AW14" s="296">
        <f>CC_KH!$M$50</f>
        <v>0</v>
      </c>
      <c r="AX14" s="296">
        <f>CC_KH!$M$51</f>
        <v>0</v>
      </c>
      <c r="AY14" s="296">
        <f>CC_KH!$M$52</f>
        <v>0</v>
      </c>
      <c r="AZ14" s="296">
        <f>CC_KH!$M$53</f>
        <v>0</v>
      </c>
      <c r="BA14" s="296">
        <f>CC_KH!$M$54</f>
        <v>0</v>
      </c>
      <c r="BB14" s="296">
        <f>CC_KH!$M$55</f>
        <v>0</v>
      </c>
      <c r="BC14" s="296">
        <f>CC_KH!$M$56</f>
        <v>0</v>
      </c>
      <c r="BD14" s="372">
        <f>CC_KH!$M$57</f>
        <v>0</v>
      </c>
      <c r="BE14" s="372">
        <f t="shared" si="39"/>
        <v>0</v>
      </c>
      <c r="BF14" s="371">
        <f t="shared" si="43"/>
        <v>47.391199999999998</v>
      </c>
      <c r="BG14" s="302">
        <f>K$60-BE14</f>
        <v>0</v>
      </c>
    </row>
    <row r="15" spans="1:59" hidden="1">
      <c r="A15" s="368" t="s">
        <v>40</v>
      </c>
      <c r="B15" s="369" t="s">
        <v>41</v>
      </c>
      <c r="C15" s="370" t="s">
        <v>42</v>
      </c>
      <c r="D15" s="371">
        <f>Bieu01!D15</f>
        <v>0</v>
      </c>
      <c r="E15" s="364">
        <f>SUM(M15:Q15)+K15+J15+I15+F15</f>
        <v>0</v>
      </c>
      <c r="F15" s="372">
        <f t="shared" si="44"/>
        <v>0</v>
      </c>
      <c r="G15" s="372">
        <f>CC_KH!$N$9</f>
        <v>0</v>
      </c>
      <c r="H15" s="372">
        <f>CC_KH!$N$10</f>
        <v>0</v>
      </c>
      <c r="I15" s="372">
        <f>CC_KH!$N$11</f>
        <v>0</v>
      </c>
      <c r="J15" s="372">
        <f>CC_KH!$N$12</f>
        <v>0</v>
      </c>
      <c r="K15" s="372">
        <f>CC_KH!$N$13</f>
        <v>0</v>
      </c>
      <c r="L15" s="295">
        <f>$D15-$BE15</f>
        <v>0</v>
      </c>
      <c r="M15" s="372">
        <f>CC_KH!$N$15</f>
        <v>0</v>
      </c>
      <c r="N15" s="372"/>
      <c r="O15" s="372">
        <f>CC_KH!$N$16</f>
        <v>0</v>
      </c>
      <c r="P15" s="372">
        <f>CC_KH!$N$17</f>
        <v>0</v>
      </c>
      <c r="Q15" s="372">
        <f>CC_KH!$N$18</f>
        <v>0</v>
      </c>
      <c r="R15" s="364">
        <f t="shared" si="2"/>
        <v>0</v>
      </c>
      <c r="S15" s="372">
        <f>CC_KH!$N$20</f>
        <v>0</v>
      </c>
      <c r="T15" s="372">
        <f>CC_KH!$N$21</f>
        <v>0</v>
      </c>
      <c r="U15" s="372">
        <f>CC_KH!$N$22</f>
        <v>0</v>
      </c>
      <c r="V15" s="372">
        <f>CC_KH!$N$23</f>
        <v>0</v>
      </c>
      <c r="W15" s="372">
        <f>CC_KH!$N$24</f>
        <v>0</v>
      </c>
      <c r="X15" s="372">
        <f>CC_KH!$N$25</f>
        <v>0</v>
      </c>
      <c r="Y15" s="372">
        <f>CC_KH!$N$26</f>
        <v>0</v>
      </c>
      <c r="Z15" s="372">
        <f>CC_KH!$N$27</f>
        <v>0</v>
      </c>
      <c r="AA15" s="364">
        <f t="shared" si="7"/>
        <v>0</v>
      </c>
      <c r="AB15" s="297">
        <f>CC_KH!$N$29</f>
        <v>0</v>
      </c>
      <c r="AC15" s="297">
        <f>CC_KH!$N$30</f>
        <v>0</v>
      </c>
      <c r="AD15" s="297">
        <f>CC_KH!$N$31</f>
        <v>0</v>
      </c>
      <c r="AE15" s="297">
        <f>CC_KH!$N$32</f>
        <v>0</v>
      </c>
      <c r="AF15" s="297">
        <f>CC_KH!$N$33</f>
        <v>0</v>
      </c>
      <c r="AG15" s="297">
        <f>CC_KH!$N$34</f>
        <v>0</v>
      </c>
      <c r="AH15" s="297">
        <f>CC_KH!$N$35</f>
        <v>0</v>
      </c>
      <c r="AI15" s="297">
        <f>CC_KH!$N$36</f>
        <v>0</v>
      </c>
      <c r="AJ15" s="297">
        <f>CC_KH!$N$37</f>
        <v>0</v>
      </c>
      <c r="AK15" s="297">
        <f>CC_KH!$N$38</f>
        <v>0</v>
      </c>
      <c r="AL15" s="297">
        <f>CC_KH!$N$39</f>
        <v>0</v>
      </c>
      <c r="AM15" s="297">
        <f>CC_KH!$N$40</f>
        <v>0</v>
      </c>
      <c r="AN15" s="297">
        <f>CC_KH!$N$41</f>
        <v>0</v>
      </c>
      <c r="AO15" s="297">
        <f>CC_KH!$N$42</f>
        <v>0</v>
      </c>
      <c r="AP15" s="297">
        <f>CC_KH!$N$43</f>
        <v>0</v>
      </c>
      <c r="AQ15" s="376">
        <f>CC_KH!$N$44</f>
        <v>0</v>
      </c>
      <c r="AR15" s="296">
        <f>CC_KH!$N$45</f>
        <v>0</v>
      </c>
      <c r="AS15" s="296">
        <f>CC_KH!$N$46</f>
        <v>0</v>
      </c>
      <c r="AT15" s="296">
        <f>CC_KH!$N$47</f>
        <v>0</v>
      </c>
      <c r="AU15" s="296">
        <f>CC_KH!$N$48</f>
        <v>0</v>
      </c>
      <c r="AV15" s="296">
        <f>CC_KH!$N$49</f>
        <v>0</v>
      </c>
      <c r="AW15" s="296">
        <f>CC_KH!$N$50</f>
        <v>0</v>
      </c>
      <c r="AX15" s="296">
        <f>CC_KH!$N$51</f>
        <v>0</v>
      </c>
      <c r="AY15" s="296">
        <f>CC_KH!$N$52</f>
        <v>0</v>
      </c>
      <c r="AZ15" s="296">
        <f>CC_KH!$N$53</f>
        <v>0</v>
      </c>
      <c r="BA15" s="296">
        <f>CC_KH!$N$54</f>
        <v>0</v>
      </c>
      <c r="BB15" s="296">
        <f>CC_KH!$N$55</f>
        <v>0</v>
      </c>
      <c r="BC15" s="296">
        <f>CC_KH!$N$56</f>
        <v>0</v>
      </c>
      <c r="BD15" s="372">
        <f>CC_KH!$N$57</f>
        <v>0</v>
      </c>
      <c r="BE15" s="372">
        <f t="shared" si="39"/>
        <v>0</v>
      </c>
      <c r="BF15" s="371">
        <f t="shared" si="43"/>
        <v>0</v>
      </c>
      <c r="BG15" s="302">
        <f>L$60-BE15</f>
        <v>0</v>
      </c>
    </row>
    <row r="16" spans="1:59" hidden="1">
      <c r="A16" s="368" t="s">
        <v>43</v>
      </c>
      <c r="B16" s="369" t="s">
        <v>44</v>
      </c>
      <c r="C16" s="370" t="s">
        <v>45</v>
      </c>
      <c r="D16" s="371">
        <f>Bieu01!D16</f>
        <v>0</v>
      </c>
      <c r="E16" s="364">
        <f>SUM(N16:Q16)+SUM(I16:L16)+F16</f>
        <v>0</v>
      </c>
      <c r="F16" s="372">
        <f t="shared" si="44"/>
        <v>0</v>
      </c>
      <c r="G16" s="372">
        <f>CC_KH!$O$9</f>
        <v>0</v>
      </c>
      <c r="H16" s="372">
        <f>CC_KH!$O$10</f>
        <v>0</v>
      </c>
      <c r="I16" s="372">
        <f>CC_KH!$O$11</f>
        <v>0</v>
      </c>
      <c r="J16" s="372">
        <f>CC_KH!$O$12</f>
        <v>0</v>
      </c>
      <c r="K16" s="372">
        <f>CC_KH!$O$13</f>
        <v>0</v>
      </c>
      <c r="L16" s="372">
        <f>CC_KH!$O$14</f>
        <v>0</v>
      </c>
      <c r="M16" s="295">
        <f>$D16-$BE16</f>
        <v>0</v>
      </c>
      <c r="N16" s="372"/>
      <c r="O16" s="372">
        <f>CC_KH!$O$16</f>
        <v>0</v>
      </c>
      <c r="P16" s="372">
        <f>CC_KH!$O$17</f>
        <v>0</v>
      </c>
      <c r="Q16" s="372">
        <f>CC_KH!$O$18</f>
        <v>0</v>
      </c>
      <c r="R16" s="364">
        <f t="shared" si="2"/>
        <v>0</v>
      </c>
      <c r="S16" s="372">
        <f>CC_KH!$O$20</f>
        <v>0</v>
      </c>
      <c r="T16" s="372">
        <f>CC_KH!$O$21</f>
        <v>0</v>
      </c>
      <c r="U16" s="372">
        <f>CC_KH!$O$22</f>
        <v>0</v>
      </c>
      <c r="V16" s="372">
        <f>CC_KH!$O$23</f>
        <v>0</v>
      </c>
      <c r="W16" s="372">
        <f>CC_KH!$O$24</f>
        <v>0</v>
      </c>
      <c r="X16" s="372">
        <f>CC_KH!$O$25</f>
        <v>0</v>
      </c>
      <c r="Y16" s="372">
        <f>CC_KH!$O$26</f>
        <v>0</v>
      </c>
      <c r="Z16" s="372">
        <f>CC_KH!$O$27</f>
        <v>0</v>
      </c>
      <c r="AA16" s="364">
        <f t="shared" si="7"/>
        <v>0</v>
      </c>
      <c r="AB16" s="297">
        <f>CC_KH!$O$29</f>
        <v>0</v>
      </c>
      <c r="AC16" s="297">
        <f>CC_KH!$O$30</f>
        <v>0</v>
      </c>
      <c r="AD16" s="297">
        <f>CC_KH!$O$31</f>
        <v>0</v>
      </c>
      <c r="AE16" s="297">
        <f>CC_KH!$O$32</f>
        <v>0</v>
      </c>
      <c r="AF16" s="297">
        <f>CC_KH!$O$33</f>
        <v>0</v>
      </c>
      <c r="AG16" s="297">
        <f>CC_KH!$O$34</f>
        <v>0</v>
      </c>
      <c r="AH16" s="297">
        <f>CC_KH!$O$35</f>
        <v>0</v>
      </c>
      <c r="AI16" s="297">
        <f>CC_KH!$O$36</f>
        <v>0</v>
      </c>
      <c r="AJ16" s="297">
        <f>CC_KH!$O$37</f>
        <v>0</v>
      </c>
      <c r="AK16" s="297">
        <f>CC_KH!$O$38</f>
        <v>0</v>
      </c>
      <c r="AL16" s="297">
        <f>CC_KH!$O$39</f>
        <v>0</v>
      </c>
      <c r="AM16" s="297">
        <f>CC_KH!$O$40</f>
        <v>0</v>
      </c>
      <c r="AN16" s="297">
        <f>CC_KH!$O$41</f>
        <v>0</v>
      </c>
      <c r="AO16" s="297">
        <f>CC_KH!$O$42</f>
        <v>0</v>
      </c>
      <c r="AP16" s="297">
        <f>CC_KH!$O$43</f>
        <v>0</v>
      </c>
      <c r="AQ16" s="376">
        <f>CC_KH!$O$44</f>
        <v>0</v>
      </c>
      <c r="AR16" s="296">
        <f>CC_KH!$O$45</f>
        <v>0</v>
      </c>
      <c r="AS16" s="296">
        <f>CC_KH!$O$46</f>
        <v>0</v>
      </c>
      <c r="AT16" s="296">
        <f>CC_KH!$O$47</f>
        <v>0</v>
      </c>
      <c r="AU16" s="296">
        <f>CC_KH!$O$48</f>
        <v>0</v>
      </c>
      <c r="AV16" s="296">
        <f>CC_KH!$O$49</f>
        <v>0</v>
      </c>
      <c r="AW16" s="296">
        <f>CC_KH!$O$50</f>
        <v>0</v>
      </c>
      <c r="AX16" s="296">
        <f>CC_KH!$O$51</f>
        <v>0</v>
      </c>
      <c r="AY16" s="296">
        <f>CC_KH!$O$52</f>
        <v>0</v>
      </c>
      <c r="AZ16" s="296">
        <f>CC_KH!$O$53</f>
        <v>0</v>
      </c>
      <c r="BA16" s="296">
        <f>CC_KH!$O$54</f>
        <v>0</v>
      </c>
      <c r="BB16" s="296">
        <f>CC_KH!$O$55</f>
        <v>0</v>
      </c>
      <c r="BC16" s="296">
        <f>CC_KH!$O$56</f>
        <v>0</v>
      </c>
      <c r="BD16" s="372">
        <f>CC_KH!$O$57</f>
        <v>0</v>
      </c>
      <c r="BE16" s="372">
        <f t="shared" si="39"/>
        <v>0</v>
      </c>
      <c r="BF16" s="371">
        <f t="shared" si="43"/>
        <v>0</v>
      </c>
      <c r="BG16" s="302">
        <f>M$60-BE16</f>
        <v>0</v>
      </c>
    </row>
    <row r="17" spans="1:59" ht="25.5" hidden="1">
      <c r="A17" s="373"/>
      <c r="B17" s="374" t="s">
        <v>260</v>
      </c>
      <c r="C17" s="375" t="s">
        <v>342</v>
      </c>
      <c r="D17" s="371">
        <f>Bieu01!D17</f>
        <v>0</v>
      </c>
      <c r="E17" s="364">
        <f>SUM(O17:Q17)+SUM(I17:M17)+F17</f>
        <v>0</v>
      </c>
      <c r="F17" s="372"/>
      <c r="G17" s="372">
        <v>0</v>
      </c>
      <c r="H17" s="372">
        <v>0</v>
      </c>
      <c r="I17" s="372">
        <v>0</v>
      </c>
      <c r="J17" s="372">
        <v>0</v>
      </c>
      <c r="K17" s="372">
        <v>0</v>
      </c>
      <c r="L17" s="372">
        <v>0</v>
      </c>
      <c r="M17" s="372">
        <v>0</v>
      </c>
      <c r="N17" s="295">
        <f>$D17-$BE17</f>
        <v>0</v>
      </c>
      <c r="O17" s="372">
        <v>0</v>
      </c>
      <c r="P17" s="372">
        <v>0</v>
      </c>
      <c r="Q17" s="372">
        <v>0</v>
      </c>
      <c r="R17" s="364">
        <f t="shared" si="2"/>
        <v>0</v>
      </c>
      <c r="S17" s="372">
        <v>0</v>
      </c>
      <c r="T17" s="372">
        <v>0</v>
      </c>
      <c r="U17" s="372">
        <v>0</v>
      </c>
      <c r="V17" s="372">
        <v>0</v>
      </c>
      <c r="W17" s="372">
        <v>0</v>
      </c>
      <c r="X17" s="372">
        <v>0</v>
      </c>
      <c r="Y17" s="372">
        <v>0</v>
      </c>
      <c r="Z17" s="372">
        <v>0</v>
      </c>
      <c r="AA17" s="364">
        <f t="shared" si="7"/>
        <v>0</v>
      </c>
      <c r="AB17" s="376">
        <v>0</v>
      </c>
      <c r="AC17" s="376">
        <v>0</v>
      </c>
      <c r="AD17" s="376">
        <v>0</v>
      </c>
      <c r="AE17" s="376">
        <v>0</v>
      </c>
      <c r="AF17" s="376">
        <v>0</v>
      </c>
      <c r="AG17" s="376">
        <v>0</v>
      </c>
      <c r="AH17" s="376">
        <v>0</v>
      </c>
      <c r="AI17" s="376">
        <v>0</v>
      </c>
      <c r="AJ17" s="376">
        <v>0</v>
      </c>
      <c r="AK17" s="376">
        <v>0</v>
      </c>
      <c r="AL17" s="376">
        <v>0</v>
      </c>
      <c r="AM17" s="376">
        <v>0</v>
      </c>
      <c r="AN17" s="376">
        <v>0</v>
      </c>
      <c r="AO17" s="376">
        <v>0</v>
      </c>
      <c r="AP17" s="376">
        <v>0</v>
      </c>
      <c r="AQ17" s="376">
        <v>0</v>
      </c>
      <c r="AR17" s="372">
        <v>0</v>
      </c>
      <c r="AS17" s="372">
        <v>0</v>
      </c>
      <c r="AT17" s="372">
        <v>0</v>
      </c>
      <c r="AU17" s="372">
        <v>0</v>
      </c>
      <c r="AV17" s="372">
        <v>0</v>
      </c>
      <c r="AW17" s="372">
        <v>0</v>
      </c>
      <c r="AX17" s="372">
        <v>0</v>
      </c>
      <c r="AY17" s="372">
        <v>0</v>
      </c>
      <c r="AZ17" s="372">
        <v>0</v>
      </c>
      <c r="BA17" s="372">
        <v>0</v>
      </c>
      <c r="BB17" s="372">
        <v>0</v>
      </c>
      <c r="BC17" s="372">
        <v>0</v>
      </c>
      <c r="BD17" s="372">
        <v>0</v>
      </c>
      <c r="BE17" s="372">
        <f t="shared" si="39"/>
        <v>0</v>
      </c>
      <c r="BF17" s="371">
        <f t="shared" si="43"/>
        <v>0</v>
      </c>
      <c r="BG17" s="302"/>
    </row>
    <row r="18" spans="1:59">
      <c r="A18" s="368" t="s">
        <v>46</v>
      </c>
      <c r="B18" s="369" t="s">
        <v>343</v>
      </c>
      <c r="C18" s="370" t="s">
        <v>48</v>
      </c>
      <c r="D18" s="371">
        <f>Bieu01!D18</f>
        <v>1880.7891600000003</v>
      </c>
      <c r="E18" s="364">
        <f>SUM(P18:Q18)+SUM(I18:N18)+F18</f>
        <v>0</v>
      </c>
      <c r="F18" s="372">
        <f t="shared" ref="F18:F20" si="45">G18+H18</f>
        <v>0</v>
      </c>
      <c r="G18" s="372">
        <f>CC_KH!$P$9</f>
        <v>0</v>
      </c>
      <c r="H18" s="372">
        <f>CC_KH!$P$10</f>
        <v>0</v>
      </c>
      <c r="I18" s="372">
        <f>CC_KH!$P$11</f>
        <v>0</v>
      </c>
      <c r="J18" s="372">
        <f>CC_KH!$P$12</f>
        <v>0</v>
      </c>
      <c r="K18" s="372">
        <f>CC_KH!$P$13</f>
        <v>0</v>
      </c>
      <c r="L18" s="372">
        <f>CC_KH!$P$14</f>
        <v>0</v>
      </c>
      <c r="M18" s="372">
        <f>CC_KH!$P$15</f>
        <v>0</v>
      </c>
      <c r="N18" s="372"/>
      <c r="O18" s="295">
        <f>$D18-$BE18</f>
        <v>1864.1291600000002</v>
      </c>
      <c r="P18" s="372">
        <f>CC_KH!$P$17</f>
        <v>0</v>
      </c>
      <c r="Q18" s="372">
        <f>CC_KH!$P$18</f>
        <v>0</v>
      </c>
      <c r="R18" s="364">
        <f t="shared" si="2"/>
        <v>16.66</v>
      </c>
      <c r="S18" s="372">
        <f>CC_KH!$P$20</f>
        <v>0</v>
      </c>
      <c r="T18" s="372">
        <f>CC_KH!$P$21</f>
        <v>0</v>
      </c>
      <c r="U18" s="372">
        <f>CC_KH!$P$22</f>
        <v>0</v>
      </c>
      <c r="V18" s="372">
        <f>CC_KH!$P$23</f>
        <v>0</v>
      </c>
      <c r="W18" s="372">
        <f>CC_KH!$P$24</f>
        <v>2.41</v>
      </c>
      <c r="X18" s="372">
        <f>CC_KH!$P$25</f>
        <v>7.77</v>
      </c>
      <c r="Y18" s="372">
        <f>CC_KH!$P$26</f>
        <v>0</v>
      </c>
      <c r="Z18" s="372">
        <f>CC_KH!$P$27</f>
        <v>4.5599999999999996</v>
      </c>
      <c r="AA18" s="364">
        <f t="shared" si="7"/>
        <v>0.05</v>
      </c>
      <c r="AB18" s="297">
        <f>CC_KH!$P$29</f>
        <v>0.05</v>
      </c>
      <c r="AC18" s="297">
        <f>CC_KH!$P$30</f>
        <v>0</v>
      </c>
      <c r="AD18" s="297">
        <f>CC_KH!$P$31</f>
        <v>0</v>
      </c>
      <c r="AE18" s="297">
        <f>CC_KH!$P$32</f>
        <v>0</v>
      </c>
      <c r="AF18" s="297">
        <f>CC_KH!$P$33</f>
        <v>0</v>
      </c>
      <c r="AG18" s="297">
        <f>CC_KH!$P$34</f>
        <v>0</v>
      </c>
      <c r="AH18" s="297">
        <f>CC_KH!$P$35</f>
        <v>0</v>
      </c>
      <c r="AI18" s="297">
        <f>CC_KH!$P$36</f>
        <v>0</v>
      </c>
      <c r="AJ18" s="297">
        <f>CC_KH!$P$37</f>
        <v>0</v>
      </c>
      <c r="AK18" s="297">
        <f>CC_KH!$P$38</f>
        <v>0</v>
      </c>
      <c r="AL18" s="297">
        <f>CC_KH!$P$39</f>
        <v>0</v>
      </c>
      <c r="AM18" s="297">
        <f>CC_KH!$P$40</f>
        <v>0</v>
      </c>
      <c r="AN18" s="297">
        <f>CC_KH!$P$41</f>
        <v>0</v>
      </c>
      <c r="AO18" s="297">
        <f>CC_KH!$P$42</f>
        <v>0</v>
      </c>
      <c r="AP18" s="297">
        <f>CC_KH!$P$43</f>
        <v>0</v>
      </c>
      <c r="AQ18" s="376">
        <f>CC_KH!$P$44</f>
        <v>0</v>
      </c>
      <c r="AR18" s="296">
        <f>CC_KH!$P$45</f>
        <v>0</v>
      </c>
      <c r="AS18" s="296">
        <f>CC_KH!$P$46</f>
        <v>0</v>
      </c>
      <c r="AT18" s="296">
        <f>CC_KH!$P$47</f>
        <v>0</v>
      </c>
      <c r="AU18" s="296">
        <f>CC_KH!$P$48</f>
        <v>1.4600000000000004</v>
      </c>
      <c r="AV18" s="296">
        <f>CC_KH!$P$49</f>
        <v>0.41</v>
      </c>
      <c r="AW18" s="296">
        <f>CC_KH!$P$50</f>
        <v>0</v>
      </c>
      <c r="AX18" s="296">
        <f>CC_KH!$P$51</f>
        <v>0</v>
      </c>
      <c r="AY18" s="296">
        <f>CC_KH!$P$52</f>
        <v>0</v>
      </c>
      <c r="AZ18" s="296">
        <f>CC_KH!$P$53</f>
        <v>0</v>
      </c>
      <c r="BA18" s="296">
        <f>CC_KH!$P$54</f>
        <v>0</v>
      </c>
      <c r="BB18" s="296">
        <f>CC_KH!$P$55</f>
        <v>0</v>
      </c>
      <c r="BC18" s="296">
        <f>CC_KH!$P$56</f>
        <v>0</v>
      </c>
      <c r="BD18" s="372">
        <f>CC_KH!$P$57</f>
        <v>0</v>
      </c>
      <c r="BE18" s="372">
        <f t="shared" si="39"/>
        <v>16.66</v>
      </c>
      <c r="BF18" s="371">
        <f t="shared" si="43"/>
        <v>1905.3791600000002</v>
      </c>
      <c r="BG18" s="302">
        <f>O$60-BE18</f>
        <v>24.59</v>
      </c>
    </row>
    <row r="19" spans="1:59" hidden="1">
      <c r="A19" s="368" t="s">
        <v>49</v>
      </c>
      <c r="B19" s="369" t="s">
        <v>50</v>
      </c>
      <c r="C19" s="370" t="s">
        <v>51</v>
      </c>
      <c r="D19" s="371">
        <f>Bieu01!D19</f>
        <v>0</v>
      </c>
      <c r="E19" s="364">
        <f>SUM(Q19)+SUM(I19:O19)+F19</f>
        <v>0</v>
      </c>
      <c r="F19" s="372">
        <f t="shared" si="45"/>
        <v>0</v>
      </c>
      <c r="G19" s="372">
        <f>CC_KH!$Q$9</f>
        <v>0</v>
      </c>
      <c r="H19" s="372">
        <f>CC_KH!$Q$10</f>
        <v>0</v>
      </c>
      <c r="I19" s="372">
        <f>CC_KH!$Q$11</f>
        <v>0</v>
      </c>
      <c r="J19" s="372">
        <f>CC_KH!$Q$12</f>
        <v>0</v>
      </c>
      <c r="K19" s="372">
        <f>CC_KH!$Q$13</f>
        <v>0</v>
      </c>
      <c r="L19" s="372">
        <f>CC_KH!$Q$14</f>
        <v>0</v>
      </c>
      <c r="M19" s="372">
        <f>CC_KH!$Q$15</f>
        <v>0</v>
      </c>
      <c r="N19" s="372"/>
      <c r="O19" s="372">
        <f>CC_KH!$Q$16</f>
        <v>0</v>
      </c>
      <c r="P19" s="295">
        <f>$D19-$BE19</f>
        <v>0</v>
      </c>
      <c r="Q19" s="372">
        <f>CC_KH!$Q$18</f>
        <v>0</v>
      </c>
      <c r="R19" s="364">
        <f t="shared" si="2"/>
        <v>0</v>
      </c>
      <c r="S19" s="372">
        <f>CC_KH!$Q$20</f>
        <v>0</v>
      </c>
      <c r="T19" s="372">
        <f>CC_KH!$Q$21</f>
        <v>0</v>
      </c>
      <c r="U19" s="372">
        <f>CC_KH!$Q$22</f>
        <v>0</v>
      </c>
      <c r="V19" s="372">
        <f>CC_KH!$Q$23</f>
        <v>0</v>
      </c>
      <c r="W19" s="372">
        <f>CC_KH!$Q$24</f>
        <v>0</v>
      </c>
      <c r="X19" s="372">
        <f>CC_KH!$Q$25</f>
        <v>0</v>
      </c>
      <c r="Y19" s="372">
        <f>CC_KH!$Q$26</f>
        <v>0</v>
      </c>
      <c r="Z19" s="372">
        <f>CC_KH!$Q$27</f>
        <v>0</v>
      </c>
      <c r="AA19" s="364">
        <f t="shared" si="7"/>
        <v>0</v>
      </c>
      <c r="AB19" s="297">
        <f>CC_KH!$Q$29</f>
        <v>0</v>
      </c>
      <c r="AC19" s="297">
        <f>CC_KH!$Q$30</f>
        <v>0</v>
      </c>
      <c r="AD19" s="297">
        <f>CC_KH!$Q$31</f>
        <v>0</v>
      </c>
      <c r="AE19" s="297">
        <f>CC_KH!$Q$32</f>
        <v>0</v>
      </c>
      <c r="AF19" s="297">
        <f>CC_KH!$Q$33</f>
        <v>0</v>
      </c>
      <c r="AG19" s="297">
        <f>CC_KH!$Q$34</f>
        <v>0</v>
      </c>
      <c r="AH19" s="297">
        <f>CC_KH!$Q$35</f>
        <v>0</v>
      </c>
      <c r="AI19" s="297">
        <f>CC_KH!$Q$36</f>
        <v>0</v>
      </c>
      <c r="AJ19" s="297">
        <f>CC_KH!$Q$37</f>
        <v>0</v>
      </c>
      <c r="AK19" s="297">
        <f>CC_KH!$Q$38</f>
        <v>0</v>
      </c>
      <c r="AL19" s="297">
        <f>CC_KH!$Q$39</f>
        <v>0</v>
      </c>
      <c r="AM19" s="297">
        <f>CC_KH!$Q$40</f>
        <v>0</v>
      </c>
      <c r="AN19" s="297">
        <f>CC_KH!$Q$41</f>
        <v>0</v>
      </c>
      <c r="AO19" s="297">
        <f>CC_KH!$Q$42</f>
        <v>0</v>
      </c>
      <c r="AP19" s="297">
        <f>CC_KH!$Q$43</f>
        <v>0</v>
      </c>
      <c r="AQ19" s="376">
        <f>CC_KH!$Q$44</f>
        <v>0</v>
      </c>
      <c r="AR19" s="296">
        <f>CC_KH!$Q$45</f>
        <v>0</v>
      </c>
      <c r="AS19" s="296">
        <f>CC_KH!$Q$46</f>
        <v>0</v>
      </c>
      <c r="AT19" s="296">
        <f>CC_KH!$Q$47</f>
        <v>0</v>
      </c>
      <c r="AU19" s="296">
        <f>CC_KH!$Q$48</f>
        <v>0</v>
      </c>
      <c r="AV19" s="296">
        <f>CC_KH!$Q$49</f>
        <v>0</v>
      </c>
      <c r="AW19" s="296">
        <f>CC_KH!$Q$50</f>
        <v>0</v>
      </c>
      <c r="AX19" s="296">
        <f>CC_KH!$Q$51</f>
        <v>0</v>
      </c>
      <c r="AY19" s="296">
        <f>CC_KH!$Q$52</f>
        <v>0</v>
      </c>
      <c r="AZ19" s="296">
        <f>CC_KH!$Q$53</f>
        <v>0</v>
      </c>
      <c r="BA19" s="296">
        <f>CC_KH!$Q$54</f>
        <v>0</v>
      </c>
      <c r="BB19" s="296">
        <f>CC_KH!$Q$55</f>
        <v>0</v>
      </c>
      <c r="BC19" s="296">
        <f>CC_KH!$Q$56</f>
        <v>0</v>
      </c>
      <c r="BD19" s="372">
        <f>CC_KH!$Q$57</f>
        <v>0</v>
      </c>
      <c r="BE19" s="372">
        <f t="shared" si="39"/>
        <v>0</v>
      </c>
      <c r="BF19" s="371">
        <f t="shared" si="43"/>
        <v>0</v>
      </c>
      <c r="BG19" s="302">
        <f>P$60-BE19</f>
        <v>0</v>
      </c>
    </row>
    <row r="20" spans="1:59">
      <c r="A20" s="368" t="s">
        <v>52</v>
      </c>
      <c r="B20" s="369" t="s">
        <v>53</v>
      </c>
      <c r="C20" s="370" t="s">
        <v>54</v>
      </c>
      <c r="D20" s="371">
        <f>Bieu01!D20</f>
        <v>1.54383</v>
      </c>
      <c r="E20" s="364">
        <f>SUM(I20:P20)+F20</f>
        <v>0</v>
      </c>
      <c r="F20" s="372">
        <f t="shared" si="45"/>
        <v>0</v>
      </c>
      <c r="G20" s="296">
        <f>CC_KH!$R$9</f>
        <v>0</v>
      </c>
      <c r="H20" s="296">
        <f>CC_KH!$R$10</f>
        <v>0</v>
      </c>
      <c r="I20" s="296">
        <f>CC_KH!$R$11</f>
        <v>0</v>
      </c>
      <c r="J20" s="296">
        <f>CC_KH!$R$12</f>
        <v>0</v>
      </c>
      <c r="K20" s="296">
        <f>CC_KH!$R$13</f>
        <v>0</v>
      </c>
      <c r="L20" s="296">
        <f>CC_KH!$R$14</f>
        <v>0</v>
      </c>
      <c r="M20" s="296">
        <f>CC_KH!$R$15</f>
        <v>0</v>
      </c>
      <c r="N20" s="296"/>
      <c r="O20" s="296">
        <f>CC_KH!$R$16</f>
        <v>0</v>
      </c>
      <c r="P20" s="296">
        <f>CC_KH!$R$17</f>
        <v>0</v>
      </c>
      <c r="Q20" s="295">
        <f>$D20-$BE20</f>
        <v>1.54383</v>
      </c>
      <c r="R20" s="364">
        <f t="shared" si="2"/>
        <v>0</v>
      </c>
      <c r="S20" s="296">
        <f>CC_KH!$R$20</f>
        <v>0</v>
      </c>
      <c r="T20" s="296">
        <f>CC_KH!$R$21</f>
        <v>0</v>
      </c>
      <c r="U20" s="296">
        <f>CC_KH!$R$22</f>
        <v>0</v>
      </c>
      <c r="V20" s="296">
        <f>CC_KH!$R$23</f>
        <v>0</v>
      </c>
      <c r="W20" s="296">
        <f>CC_KH!$R$24</f>
        <v>0</v>
      </c>
      <c r="X20" s="296">
        <f>CC_KH!$R$25</f>
        <v>0</v>
      </c>
      <c r="Y20" s="296">
        <f>CC_KH!$R$26</f>
        <v>0</v>
      </c>
      <c r="Z20" s="296">
        <f>CC_KH!$R$27</f>
        <v>0</v>
      </c>
      <c r="AA20" s="364">
        <f t="shared" si="7"/>
        <v>0</v>
      </c>
      <c r="AB20" s="297">
        <f>CC_KH!$R$29</f>
        <v>0</v>
      </c>
      <c r="AC20" s="297">
        <f>CC_KH!$R$30</f>
        <v>0</v>
      </c>
      <c r="AD20" s="297">
        <f>CC_KH!$R$31</f>
        <v>0</v>
      </c>
      <c r="AE20" s="297">
        <f>CC_KH!$R$32</f>
        <v>0</v>
      </c>
      <c r="AF20" s="297">
        <f>CC_KH!$R$33</f>
        <v>0</v>
      </c>
      <c r="AG20" s="297">
        <f>CC_KH!$R$34</f>
        <v>0</v>
      </c>
      <c r="AH20" s="297">
        <f>CC_KH!$R$35</f>
        <v>0</v>
      </c>
      <c r="AI20" s="297">
        <f>CC_KH!$R$36</f>
        <v>0</v>
      </c>
      <c r="AJ20" s="297">
        <f>CC_KH!$R$37</f>
        <v>0</v>
      </c>
      <c r="AK20" s="297">
        <f>CC_KH!$R$38</f>
        <v>0</v>
      </c>
      <c r="AL20" s="297">
        <f>CC_KH!$R$39</f>
        <v>0</v>
      </c>
      <c r="AM20" s="297">
        <f>CC_KH!$R$40</f>
        <v>0</v>
      </c>
      <c r="AN20" s="297">
        <f>CC_KH!$R$41</f>
        <v>0</v>
      </c>
      <c r="AO20" s="297">
        <f>CC_KH!$R$42</f>
        <v>0</v>
      </c>
      <c r="AP20" s="297">
        <f>CC_KH!$R$43</f>
        <v>0</v>
      </c>
      <c r="AQ20" s="376">
        <f>CC_KH!$R$44</f>
        <v>0</v>
      </c>
      <c r="AR20" s="296">
        <f>CC_KH!$R$45</f>
        <v>0</v>
      </c>
      <c r="AS20" s="296">
        <f>CC_KH!$R$46</f>
        <v>0</v>
      </c>
      <c r="AT20" s="296">
        <f>CC_KH!$R$47</f>
        <v>0</v>
      </c>
      <c r="AU20" s="296">
        <f>CC_KH!$R$48</f>
        <v>0</v>
      </c>
      <c r="AV20" s="296">
        <f>CC_KH!$R$49</f>
        <v>0</v>
      </c>
      <c r="AW20" s="296">
        <f>CC_KH!$R$50</f>
        <v>0</v>
      </c>
      <c r="AX20" s="296">
        <f>CC_KH!$R$51</f>
        <v>0</v>
      </c>
      <c r="AY20" s="296">
        <f>CC_KH!$R$52</f>
        <v>0</v>
      </c>
      <c r="AZ20" s="296">
        <f>CC_KH!$R$53</f>
        <v>0</v>
      </c>
      <c r="BA20" s="296">
        <f>CC_KH!$R$54</f>
        <v>0</v>
      </c>
      <c r="BB20" s="296">
        <f>CC_KH!$R$55</f>
        <v>0</v>
      </c>
      <c r="BC20" s="296">
        <f>CC_KH!$R$56</f>
        <v>0</v>
      </c>
      <c r="BD20" s="372">
        <f>CC_KH!$R$57</f>
        <v>0</v>
      </c>
      <c r="BE20" s="372">
        <f t="shared" si="39"/>
        <v>0</v>
      </c>
      <c r="BF20" s="371">
        <f t="shared" si="43"/>
        <v>2.1438300000000003</v>
      </c>
      <c r="BG20" s="302">
        <f>Q$60-BE20</f>
        <v>0.60000000000000009</v>
      </c>
    </row>
    <row r="21" spans="1:59" s="187" customFormat="1">
      <c r="A21" s="366">
        <v>2</v>
      </c>
      <c r="B21" s="367" t="s">
        <v>355</v>
      </c>
      <c r="C21" s="359" t="s">
        <v>56</v>
      </c>
      <c r="D21" s="364">
        <f t="shared" ref="D21:Q21" si="46">SUM(D22:D30)+SUM(D47:D58)</f>
        <v>4537.7914499999997</v>
      </c>
      <c r="E21" s="364">
        <f t="shared" si="46"/>
        <v>0</v>
      </c>
      <c r="F21" s="364">
        <f t="shared" si="46"/>
        <v>0</v>
      </c>
      <c r="G21" s="364">
        <f t="shared" si="46"/>
        <v>0</v>
      </c>
      <c r="H21" s="364">
        <f t="shared" si="46"/>
        <v>0</v>
      </c>
      <c r="I21" s="364">
        <f t="shared" si="46"/>
        <v>0</v>
      </c>
      <c r="J21" s="364">
        <f t="shared" si="46"/>
        <v>0</v>
      </c>
      <c r="K21" s="364">
        <f t="shared" si="46"/>
        <v>0</v>
      </c>
      <c r="L21" s="364">
        <f t="shared" si="46"/>
        <v>0</v>
      </c>
      <c r="M21" s="364">
        <f t="shared" si="46"/>
        <v>0</v>
      </c>
      <c r="N21" s="364">
        <f t="shared" si="46"/>
        <v>0</v>
      </c>
      <c r="O21" s="364">
        <f t="shared" si="46"/>
        <v>0</v>
      </c>
      <c r="P21" s="364">
        <f t="shared" si="46"/>
        <v>0</v>
      </c>
      <c r="Q21" s="364">
        <f t="shared" si="46"/>
        <v>0</v>
      </c>
      <c r="R21" s="295">
        <f>$D21-$BE21</f>
        <v>4532.43145</v>
      </c>
      <c r="S21" s="364">
        <f>SUM(S23:S30)+SUM(S47:S58)</f>
        <v>0</v>
      </c>
      <c r="T21" s="364">
        <f>T22+SUM(T24:T30)+SUM(T47:T58)</f>
        <v>0</v>
      </c>
      <c r="U21" s="364">
        <f>SUM(U22:U23)+SUM(U25:U30)+SUM(U47:U58)</f>
        <v>0</v>
      </c>
      <c r="V21" s="364">
        <f>SUM(V22:V24)+SUM(V26:V30)+SUM(V47:V58)</f>
        <v>0</v>
      </c>
      <c r="W21" s="364">
        <f>SUM(W22:W25)+SUM(W27:W30)+SUM(W47:W58)</f>
        <v>0.16</v>
      </c>
      <c r="X21" s="364">
        <f>SUM(X22:X26)+SUM(X28:X30)+SUM(X47:X58)</f>
        <v>0.5</v>
      </c>
      <c r="Y21" s="364">
        <f>SUM(Y22:Y27)+SUM(Y29:Y30)+SUM(Y47:Y58)</f>
        <v>0</v>
      </c>
      <c r="Z21" s="364">
        <f>SUM(Z22:Z28)+SUM(Z47:Z58)</f>
        <v>0</v>
      </c>
      <c r="AA21" s="364">
        <f t="shared" ref="AA21:AQ21" si="47">SUM(AA22:AA30)+SUM(AA47:AA58)</f>
        <v>2343.1860099999999</v>
      </c>
      <c r="AB21" s="365">
        <f t="shared" si="47"/>
        <v>4.3100000000000005</v>
      </c>
      <c r="AC21" s="365">
        <f t="shared" si="47"/>
        <v>0</v>
      </c>
      <c r="AD21" s="365">
        <f t="shared" si="47"/>
        <v>0.11</v>
      </c>
      <c r="AE21" s="365">
        <f t="shared" si="47"/>
        <v>0</v>
      </c>
      <c r="AF21" s="365">
        <f t="shared" si="47"/>
        <v>0</v>
      </c>
      <c r="AG21" s="365">
        <f t="shared" si="47"/>
        <v>0.03</v>
      </c>
      <c r="AH21" s="365">
        <f t="shared" si="47"/>
        <v>0</v>
      </c>
      <c r="AI21" s="365">
        <f t="shared" si="47"/>
        <v>0</v>
      </c>
      <c r="AJ21" s="365">
        <f t="shared" si="47"/>
        <v>0</v>
      </c>
      <c r="AK21" s="365">
        <f t="shared" si="47"/>
        <v>0.25</v>
      </c>
      <c r="AL21" s="365">
        <f t="shared" si="47"/>
        <v>0</v>
      </c>
      <c r="AM21" s="365">
        <f t="shared" si="47"/>
        <v>0</v>
      </c>
      <c r="AN21" s="365">
        <f t="shared" si="47"/>
        <v>0</v>
      </c>
      <c r="AO21" s="365">
        <f t="shared" si="47"/>
        <v>0</v>
      </c>
      <c r="AP21" s="365">
        <f t="shared" si="47"/>
        <v>0</v>
      </c>
      <c r="AQ21" s="365">
        <f t="shared" si="47"/>
        <v>0</v>
      </c>
      <c r="AR21" s="364">
        <f>SUM(AR22:AR30)+SUM(AR48:AR58)</f>
        <v>0</v>
      </c>
      <c r="AS21" s="364">
        <f>SUM(AS22:AS30)+AS47+SUM(AS49:AS58)</f>
        <v>0</v>
      </c>
      <c r="AT21" s="364">
        <f>SUM(AT22:AT30)++SUM(AT47:AT48)+SUM(AT50:AT58)</f>
        <v>0</v>
      </c>
      <c r="AU21" s="364">
        <f>SUM(AU22:AU30)+SUM(AU47:AU49)+SUM(AU51:AU58)</f>
        <v>0</v>
      </c>
      <c r="AV21" s="364">
        <f>SUM(AV22:AV30)+SUM(AV47:AV50)+SUM(AV52:AV58)</f>
        <v>0</v>
      </c>
      <c r="AW21" s="364">
        <f>SUM(AW22:AW30)+SUM(AW47:AW51)+SUM(AW53:AW58)</f>
        <v>0</v>
      </c>
      <c r="AX21" s="364">
        <f>SUM(AX22:AX30)+SUM(AX47:AX52)+SUM(AX54:AX58)</f>
        <v>0</v>
      </c>
      <c r="AY21" s="364">
        <f>SUM(AY22:AY30)+SUM(AY47:AY53)+SUM(AY55:AY58)</f>
        <v>0</v>
      </c>
      <c r="AZ21" s="364">
        <f>SUM(AZ22:AZ30)+SUM(AZ47:AZ54)+SUM(AZ56:AZ58)</f>
        <v>0</v>
      </c>
      <c r="BA21" s="364">
        <f>SUM(BA22:BA30)+SUM(BA47:BA55)+SUM(BA57:BA58)</f>
        <v>0</v>
      </c>
      <c r="BB21" s="364">
        <f>SUM(BB22:BB30)+SUM(BB47:BB56)+SUM(BB58)</f>
        <v>0</v>
      </c>
      <c r="BC21" s="364">
        <f>SUM(BC22:BC30)+SUM(BC47:BC57)</f>
        <v>0</v>
      </c>
      <c r="BD21" s="364">
        <f>SUM(BD22:BD30)+SUM(BD47:BD58)</f>
        <v>0</v>
      </c>
      <c r="BE21" s="364">
        <f>SUM(BE22:BE30)+SUM(BE47:BE58)</f>
        <v>5.36</v>
      </c>
      <c r="BF21" s="363">
        <f>SUM(BF22:BF30)+SUM(BF47:BF58)</f>
        <v>4639.9772499999999</v>
      </c>
      <c r="BG21" s="364">
        <f>SUM(BG22:BG30)+SUM(BG47:BG58)</f>
        <v>102.18580000000001</v>
      </c>
    </row>
    <row r="22" spans="1:59">
      <c r="A22" s="368" t="s">
        <v>57</v>
      </c>
      <c r="B22" s="369" t="s">
        <v>58</v>
      </c>
      <c r="C22" s="370" t="s">
        <v>59</v>
      </c>
      <c r="D22" s="371">
        <f>Bieu01!D22</f>
        <v>180.97059000000002</v>
      </c>
      <c r="E22" s="364">
        <f>SUM(I22:Q22)+F22</f>
        <v>0</v>
      </c>
      <c r="F22" s="372">
        <f t="shared" ref="F22:F29" si="48">G22+H22</f>
        <v>0</v>
      </c>
      <c r="G22" s="296">
        <f>CC_KH!$T$9</f>
        <v>0</v>
      </c>
      <c r="H22" s="296">
        <f>CC_KH!$T$10</f>
        <v>0</v>
      </c>
      <c r="I22" s="296">
        <f>CC_KH!$T$11</f>
        <v>0</v>
      </c>
      <c r="J22" s="296">
        <f>CC_KH!$T$12</f>
        <v>0</v>
      </c>
      <c r="K22" s="296">
        <f>CC_KH!$T$13</f>
        <v>0</v>
      </c>
      <c r="L22" s="296">
        <f>CC_KH!$T$14</f>
        <v>0</v>
      </c>
      <c r="M22" s="296">
        <f>CC_KH!$T$15</f>
        <v>0</v>
      </c>
      <c r="N22" s="296"/>
      <c r="O22" s="296">
        <f>CC_KH!$T$16</f>
        <v>0</v>
      </c>
      <c r="P22" s="296">
        <f>CC_KH!$T$17</f>
        <v>0</v>
      </c>
      <c r="Q22" s="296">
        <f>CC_KH!$T$18</f>
        <v>0</v>
      </c>
      <c r="R22" s="364">
        <f>SUM(T22:AA22)+SUM(AR22:BC22)</f>
        <v>0</v>
      </c>
      <c r="S22" s="295">
        <f>$D22-$BE22</f>
        <v>180.97059000000002</v>
      </c>
      <c r="T22" s="296">
        <f>CC_KH!$T$21</f>
        <v>0</v>
      </c>
      <c r="U22" s="296">
        <f>CC_KH!$T$22</f>
        <v>0</v>
      </c>
      <c r="V22" s="296">
        <f>CC_KH!$T$23</f>
        <v>0</v>
      </c>
      <c r="W22" s="296">
        <f>CC_KH!$T$24</f>
        <v>0</v>
      </c>
      <c r="X22" s="296">
        <f>CC_KH!$T$25</f>
        <v>0</v>
      </c>
      <c r="Y22" s="296">
        <f>CC_KH!$T$26</f>
        <v>0</v>
      </c>
      <c r="Z22" s="296">
        <f>CC_KH!$T$27</f>
        <v>0</v>
      </c>
      <c r="AA22" s="364">
        <f t="shared" ref="AA22:AA29" si="49">SUM(AB22:AQ22)</f>
        <v>0</v>
      </c>
      <c r="AB22" s="296">
        <f>CC_KH!$T$29</f>
        <v>0</v>
      </c>
      <c r="AC22" s="297">
        <f>CC_KH!$T$30</f>
        <v>0</v>
      </c>
      <c r="AD22" s="297">
        <f>CC_KH!$T$31</f>
        <v>0</v>
      </c>
      <c r="AE22" s="297">
        <f>CC_KH!$T$32</f>
        <v>0</v>
      </c>
      <c r="AF22" s="297">
        <f>CC_KH!$T$33</f>
        <v>0</v>
      </c>
      <c r="AG22" s="297">
        <f>CC_KH!$T$34</f>
        <v>0</v>
      </c>
      <c r="AH22" s="297">
        <f>CC_KH!$T$35</f>
        <v>0</v>
      </c>
      <c r="AI22" s="297">
        <f>CC_KH!$T$36</f>
        <v>0</v>
      </c>
      <c r="AJ22" s="297">
        <f>CC_KH!$T$37</f>
        <v>0</v>
      </c>
      <c r="AK22" s="297">
        <f>CC_KH!$T$38</f>
        <v>0</v>
      </c>
      <c r="AL22" s="297">
        <f>CC_KH!$T$39</f>
        <v>0</v>
      </c>
      <c r="AM22" s="297">
        <f>CC_KH!$T$40</f>
        <v>0</v>
      </c>
      <c r="AN22" s="297">
        <f>CC_KH!$T$41</f>
        <v>0</v>
      </c>
      <c r="AO22" s="297">
        <f>CC_KH!$T$42</f>
        <v>0</v>
      </c>
      <c r="AP22" s="297">
        <f>CC_KH!$T$43</f>
        <v>0</v>
      </c>
      <c r="AQ22" s="376">
        <f>CC_KH!$T$44</f>
        <v>0</v>
      </c>
      <c r="AR22" s="296">
        <f>CC_KH!$T$45</f>
        <v>0</v>
      </c>
      <c r="AS22" s="296">
        <f>CC_KH!$T$46</f>
        <v>0</v>
      </c>
      <c r="AT22" s="296">
        <f>CC_KH!$T$47</f>
        <v>0</v>
      </c>
      <c r="AU22" s="296">
        <f>CC_KH!$T$48</f>
        <v>0</v>
      </c>
      <c r="AV22" s="296">
        <f>CC_KH!$T$49</f>
        <v>0</v>
      </c>
      <c r="AW22" s="296">
        <f>CC_KH!$T$50</f>
        <v>0</v>
      </c>
      <c r="AX22" s="296">
        <f>CC_KH!$T$51</f>
        <v>0</v>
      </c>
      <c r="AY22" s="296">
        <f>CC_KH!$T$52</f>
        <v>0</v>
      </c>
      <c r="AZ22" s="296">
        <f>CC_KH!$T$53</f>
        <v>0</v>
      </c>
      <c r="BA22" s="296">
        <f>CC_KH!$T$54</f>
        <v>0</v>
      </c>
      <c r="BB22" s="296">
        <f>CC_KH!$T$55</f>
        <v>0</v>
      </c>
      <c r="BC22" s="296">
        <f>CC_KH!$T$56</f>
        <v>0</v>
      </c>
      <c r="BD22" s="372">
        <f>CC_KH!$T$57</f>
        <v>0</v>
      </c>
      <c r="BE22" s="372">
        <f t="shared" ref="BE22:BE26" si="50">BD22+R22+E22</f>
        <v>0</v>
      </c>
      <c r="BF22" s="371">
        <f t="shared" ref="BF22:BF29" si="51">BG22+D22</f>
        <v>208.47059000000002</v>
      </c>
      <c r="BG22" s="302">
        <f>S$60-BE22</f>
        <v>27.5</v>
      </c>
    </row>
    <row r="23" spans="1:59">
      <c r="A23" s="368" t="s">
        <v>60</v>
      </c>
      <c r="B23" s="369" t="s">
        <v>61</v>
      </c>
      <c r="C23" s="370" t="s">
        <v>62</v>
      </c>
      <c r="D23" s="371">
        <f>Bieu01!D23</f>
        <v>2.5685399999999996</v>
      </c>
      <c r="E23" s="364">
        <f t="shared" ref="E23:E29" si="52">SUM(I23:Q23)+F23</f>
        <v>0</v>
      </c>
      <c r="F23" s="372">
        <f t="shared" si="48"/>
        <v>0</v>
      </c>
      <c r="G23" s="296">
        <f>CC_KH!$U$9</f>
        <v>0</v>
      </c>
      <c r="H23" s="296">
        <f>CC_KH!$U$10</f>
        <v>0</v>
      </c>
      <c r="I23" s="296">
        <f>CC_KH!$U$11</f>
        <v>0</v>
      </c>
      <c r="J23" s="296">
        <f>CC_KH!$U$12</f>
        <v>0</v>
      </c>
      <c r="K23" s="296">
        <f>CC_KH!$U$13</f>
        <v>0</v>
      </c>
      <c r="L23" s="296">
        <f>CC_KH!$U$14</f>
        <v>0</v>
      </c>
      <c r="M23" s="296">
        <f>CC_KH!$U$15</f>
        <v>0</v>
      </c>
      <c r="N23" s="296"/>
      <c r="O23" s="296">
        <f>CC_KH!$U$16</f>
        <v>0</v>
      </c>
      <c r="P23" s="296">
        <f>CC_KH!$U$17</f>
        <v>0</v>
      </c>
      <c r="Q23" s="296">
        <f>CC_KH!$U$18</f>
        <v>0</v>
      </c>
      <c r="R23" s="364">
        <f>SUM(S23)+SUM(U23:AA23)+SUM(AR23:BC23)</f>
        <v>0</v>
      </c>
      <c r="S23" s="296">
        <f>CC_KH!$U$20</f>
        <v>0</v>
      </c>
      <c r="T23" s="295">
        <f>$D23-$BE23</f>
        <v>2.5685399999999996</v>
      </c>
      <c r="U23" s="296">
        <f>CC_KH!$U$22</f>
        <v>0</v>
      </c>
      <c r="V23" s="296">
        <f>CC_KH!$U$23</f>
        <v>0</v>
      </c>
      <c r="W23" s="296">
        <f>CC_KH!$U$24</f>
        <v>0</v>
      </c>
      <c r="X23" s="296">
        <f>CC_KH!$U$25</f>
        <v>0</v>
      </c>
      <c r="Y23" s="296">
        <f>CC_KH!$U$26</f>
        <v>0</v>
      </c>
      <c r="Z23" s="296">
        <f>CC_KH!$U$27</f>
        <v>0</v>
      </c>
      <c r="AA23" s="364">
        <f t="shared" si="49"/>
        <v>0</v>
      </c>
      <c r="AB23" s="296">
        <f>CC_KH!$U$29</f>
        <v>0</v>
      </c>
      <c r="AC23" s="297">
        <f>CC_KH!$U$30</f>
        <v>0</v>
      </c>
      <c r="AD23" s="297">
        <f>CC_KH!$U$31</f>
        <v>0</v>
      </c>
      <c r="AE23" s="297">
        <f>CC_KH!$U$32</f>
        <v>0</v>
      </c>
      <c r="AF23" s="297">
        <f>CC_KH!$U$33</f>
        <v>0</v>
      </c>
      <c r="AG23" s="297">
        <f>CC_KH!$U$34</f>
        <v>0</v>
      </c>
      <c r="AH23" s="297">
        <f>CC_KH!$U$35</f>
        <v>0</v>
      </c>
      <c r="AI23" s="297">
        <f>CC_KH!$U$36</f>
        <v>0</v>
      </c>
      <c r="AJ23" s="297">
        <f>CC_KH!$U$37</f>
        <v>0</v>
      </c>
      <c r="AK23" s="297">
        <f>CC_KH!$U$38</f>
        <v>0</v>
      </c>
      <c r="AL23" s="297">
        <f>CC_KH!$U$39</f>
        <v>0</v>
      </c>
      <c r="AM23" s="297">
        <f>CC_KH!$U$40</f>
        <v>0</v>
      </c>
      <c r="AN23" s="297">
        <f>CC_KH!$U$41</f>
        <v>0</v>
      </c>
      <c r="AO23" s="297">
        <f>CC_KH!$U$42</f>
        <v>0</v>
      </c>
      <c r="AP23" s="297">
        <f>CC_KH!$U$43</f>
        <v>0</v>
      </c>
      <c r="AQ23" s="376">
        <f>CC_KH!$U$44</f>
        <v>0</v>
      </c>
      <c r="AR23" s="296">
        <f>CC_KH!$U$45</f>
        <v>0</v>
      </c>
      <c r="AS23" s="296">
        <f>CC_KH!$U$46</f>
        <v>0</v>
      </c>
      <c r="AT23" s="296">
        <f>CC_KH!$U$47</f>
        <v>0</v>
      </c>
      <c r="AU23" s="296">
        <f>CC_KH!$U$48</f>
        <v>0</v>
      </c>
      <c r="AV23" s="296">
        <f>CC_KH!$U$49</f>
        <v>0</v>
      </c>
      <c r="AW23" s="296">
        <f>CC_KH!$U$50</f>
        <v>0</v>
      </c>
      <c r="AX23" s="296">
        <f>CC_KH!$U$51</f>
        <v>0</v>
      </c>
      <c r="AY23" s="296">
        <f>CC_KH!$U$52</f>
        <v>0</v>
      </c>
      <c r="AZ23" s="296">
        <f>CC_KH!$U$53</f>
        <v>0</v>
      </c>
      <c r="BA23" s="296">
        <f>CC_KH!$U$54</f>
        <v>0</v>
      </c>
      <c r="BB23" s="296">
        <f>CC_KH!$U$55</f>
        <v>0</v>
      </c>
      <c r="BC23" s="296">
        <f>CC_KH!$U$56</f>
        <v>0</v>
      </c>
      <c r="BD23" s="372">
        <f>CC_KH!$U$57</f>
        <v>0</v>
      </c>
      <c r="BE23" s="372">
        <f t="shared" si="50"/>
        <v>0</v>
      </c>
      <c r="BF23" s="371">
        <f t="shared" si="51"/>
        <v>2.5685399999999996</v>
      </c>
      <c r="BG23" s="302">
        <f>T$60-BE23</f>
        <v>0</v>
      </c>
    </row>
    <row r="24" spans="1:59">
      <c r="A24" s="368" t="s">
        <v>63</v>
      </c>
      <c r="B24" s="369" t="s">
        <v>64</v>
      </c>
      <c r="C24" s="370" t="s">
        <v>65</v>
      </c>
      <c r="D24" s="371">
        <f>Bieu01!D24</f>
        <v>0</v>
      </c>
      <c r="E24" s="364">
        <f t="shared" si="52"/>
        <v>0</v>
      </c>
      <c r="F24" s="372">
        <f t="shared" si="48"/>
        <v>0</v>
      </c>
      <c r="G24" s="296">
        <f>CC_KH!$V$9</f>
        <v>0</v>
      </c>
      <c r="H24" s="296">
        <f>CC_KH!$V$10</f>
        <v>0</v>
      </c>
      <c r="I24" s="296">
        <f>CC_KH!$V$11</f>
        <v>0</v>
      </c>
      <c r="J24" s="296">
        <f>CC_KH!$V$12</f>
        <v>0</v>
      </c>
      <c r="K24" s="296">
        <f>CC_KH!$V$13</f>
        <v>0</v>
      </c>
      <c r="L24" s="296">
        <f>CC_KH!$V$14</f>
        <v>0</v>
      </c>
      <c r="M24" s="296">
        <f>CC_KH!$V$15</f>
        <v>0</v>
      </c>
      <c r="N24" s="296"/>
      <c r="O24" s="296">
        <f>CC_KH!$V$16</f>
        <v>0</v>
      </c>
      <c r="P24" s="296">
        <f>CC_KH!$V$17</f>
        <v>0</v>
      </c>
      <c r="Q24" s="296">
        <f>CC_KH!$V$18</f>
        <v>0</v>
      </c>
      <c r="R24" s="364">
        <f>SUM(S24:T24)+SUM(V24:AA24)+SUM(AR24:BC24)</f>
        <v>0</v>
      </c>
      <c r="S24" s="296">
        <f>CC_KH!$V$20</f>
        <v>0</v>
      </c>
      <c r="T24" s="296">
        <f>CC_KH!$V$21</f>
        <v>0</v>
      </c>
      <c r="U24" s="295">
        <f>$D24-$BE24</f>
        <v>0</v>
      </c>
      <c r="V24" s="296">
        <f>CC_KH!$V$23</f>
        <v>0</v>
      </c>
      <c r="W24" s="296">
        <f>CC_KH!$V$24</f>
        <v>0</v>
      </c>
      <c r="X24" s="296">
        <f>CC_KH!$V$25</f>
        <v>0</v>
      </c>
      <c r="Y24" s="296">
        <f>CC_KH!$V$26</f>
        <v>0</v>
      </c>
      <c r="Z24" s="296">
        <f>CC_KH!$V$27</f>
        <v>0</v>
      </c>
      <c r="AA24" s="364">
        <f t="shared" si="49"/>
        <v>0</v>
      </c>
      <c r="AB24" s="296">
        <f>CC_KH!$V$29</f>
        <v>0</v>
      </c>
      <c r="AC24" s="297">
        <f>CC_KH!$V$30</f>
        <v>0</v>
      </c>
      <c r="AD24" s="297">
        <f>CC_KH!$V$31</f>
        <v>0</v>
      </c>
      <c r="AE24" s="297">
        <f>CC_KH!$V$32</f>
        <v>0</v>
      </c>
      <c r="AF24" s="297">
        <f>CC_KH!$V$33</f>
        <v>0</v>
      </c>
      <c r="AG24" s="297">
        <f>CC_KH!$V$34</f>
        <v>0</v>
      </c>
      <c r="AH24" s="297">
        <f>CC_KH!$V$35</f>
        <v>0</v>
      </c>
      <c r="AI24" s="297">
        <f>CC_KH!$V$36</f>
        <v>0</v>
      </c>
      <c r="AJ24" s="297">
        <f>CC_KH!$V$37</f>
        <v>0</v>
      </c>
      <c r="AK24" s="297">
        <f>CC_KH!$V$38</f>
        <v>0</v>
      </c>
      <c r="AL24" s="297">
        <f>CC_KH!$V$39</f>
        <v>0</v>
      </c>
      <c r="AM24" s="297">
        <f>CC_KH!$V$40</f>
        <v>0</v>
      </c>
      <c r="AN24" s="297">
        <f>CC_KH!$V$41</f>
        <v>0</v>
      </c>
      <c r="AO24" s="297">
        <f>CC_KH!$V$42</f>
        <v>0</v>
      </c>
      <c r="AP24" s="297">
        <f>CC_KH!$V$43</f>
        <v>0</v>
      </c>
      <c r="AQ24" s="376">
        <f>CC_KH!$V$44</f>
        <v>0</v>
      </c>
      <c r="AR24" s="296">
        <f>CC_KH!$V$45</f>
        <v>0</v>
      </c>
      <c r="AS24" s="296">
        <f>CC_KH!$V$46</f>
        <v>0</v>
      </c>
      <c r="AT24" s="296">
        <f>CC_KH!$V$47</f>
        <v>0</v>
      </c>
      <c r="AU24" s="296">
        <f>CC_KH!$V$48</f>
        <v>0</v>
      </c>
      <c r="AV24" s="296">
        <f>CC_KH!$V$49</f>
        <v>0</v>
      </c>
      <c r="AW24" s="296">
        <f>CC_KH!$V$50</f>
        <v>0</v>
      </c>
      <c r="AX24" s="296">
        <f>CC_KH!$V$51</f>
        <v>0</v>
      </c>
      <c r="AY24" s="296">
        <f>CC_KH!$V$52</f>
        <v>0</v>
      </c>
      <c r="AZ24" s="296">
        <f>CC_KH!$V$53</f>
        <v>0</v>
      </c>
      <c r="BA24" s="296">
        <f>CC_KH!$V$54</f>
        <v>0</v>
      </c>
      <c r="BB24" s="296">
        <f>CC_KH!$V$55</f>
        <v>0</v>
      </c>
      <c r="BC24" s="296">
        <f>CC_KH!$V$56</f>
        <v>0</v>
      </c>
      <c r="BD24" s="372">
        <f>CC_KH!$V$57</f>
        <v>0</v>
      </c>
      <c r="BE24" s="372">
        <f t="shared" si="50"/>
        <v>0</v>
      </c>
      <c r="BF24" s="371">
        <f t="shared" si="51"/>
        <v>0</v>
      </c>
      <c r="BG24" s="302">
        <f>U$60-BE24</f>
        <v>0</v>
      </c>
    </row>
    <row r="25" spans="1:59">
      <c r="A25" s="368" t="s">
        <v>66</v>
      </c>
      <c r="B25" s="369" t="s">
        <v>68</v>
      </c>
      <c r="C25" s="370" t="s">
        <v>69</v>
      </c>
      <c r="D25" s="371">
        <f>Bieu01!D25</f>
        <v>20.872859999999999</v>
      </c>
      <c r="E25" s="364">
        <f t="shared" si="52"/>
        <v>0</v>
      </c>
      <c r="F25" s="372">
        <f t="shared" si="48"/>
        <v>0</v>
      </c>
      <c r="G25" s="296">
        <f>CC_KH!$W$9</f>
        <v>0</v>
      </c>
      <c r="H25" s="296">
        <f>CC_KH!$W$10</f>
        <v>0</v>
      </c>
      <c r="I25" s="296">
        <f>CC_KH!$W$11</f>
        <v>0</v>
      </c>
      <c r="J25" s="296">
        <f>CC_KH!$W$12</f>
        <v>0</v>
      </c>
      <c r="K25" s="296">
        <f>CC_KH!$W$13</f>
        <v>0</v>
      </c>
      <c r="L25" s="296">
        <f>CC_KH!$W$14</f>
        <v>0</v>
      </c>
      <c r="M25" s="296">
        <f>CC_KH!$W$15</f>
        <v>0</v>
      </c>
      <c r="N25" s="296"/>
      <c r="O25" s="296">
        <f>CC_KH!$W$16</f>
        <v>0</v>
      </c>
      <c r="P25" s="296">
        <f>CC_KH!$W$17</f>
        <v>0</v>
      </c>
      <c r="Q25" s="296">
        <f>CC_KH!$W$18</f>
        <v>0</v>
      </c>
      <c r="R25" s="364">
        <f>SUM(S25:U25)+SUM(W25:AA25)+SUM(AR25:BC25)</f>
        <v>0</v>
      </c>
      <c r="S25" s="296">
        <f>CC_KH!$W$20</f>
        <v>0</v>
      </c>
      <c r="T25" s="296">
        <f>CC_KH!$W$21</f>
        <v>0</v>
      </c>
      <c r="U25" s="296">
        <f>CC_KH!$W$22</f>
        <v>0</v>
      </c>
      <c r="V25" s="295">
        <f>$D25-$BE25</f>
        <v>20.872859999999999</v>
      </c>
      <c r="W25" s="296">
        <f>CC_KH!$W$24</f>
        <v>0</v>
      </c>
      <c r="X25" s="296">
        <f>CC_KH!$W$25</f>
        <v>0</v>
      </c>
      <c r="Y25" s="296">
        <f>CC_KH!$W$26</f>
        <v>0</v>
      </c>
      <c r="Z25" s="296">
        <f>CC_KH!$W$27</f>
        <v>0</v>
      </c>
      <c r="AA25" s="364">
        <f t="shared" si="49"/>
        <v>0</v>
      </c>
      <c r="AB25" s="296">
        <f>CC_KH!$W$29</f>
        <v>0</v>
      </c>
      <c r="AC25" s="297">
        <f>CC_KH!$W$30</f>
        <v>0</v>
      </c>
      <c r="AD25" s="297">
        <f>CC_KH!$W$31</f>
        <v>0</v>
      </c>
      <c r="AE25" s="297">
        <f>CC_KH!$W$32</f>
        <v>0</v>
      </c>
      <c r="AF25" s="297">
        <f>CC_KH!$W$33</f>
        <v>0</v>
      </c>
      <c r="AG25" s="297">
        <f>CC_KH!$W$34</f>
        <v>0</v>
      </c>
      <c r="AH25" s="297">
        <f>CC_KH!$W$35</f>
        <v>0</v>
      </c>
      <c r="AI25" s="297">
        <f>CC_KH!$W$36</f>
        <v>0</v>
      </c>
      <c r="AJ25" s="297">
        <f>CC_KH!$W$37</f>
        <v>0</v>
      </c>
      <c r="AK25" s="297">
        <f>CC_KH!$W$38</f>
        <v>0</v>
      </c>
      <c r="AL25" s="297">
        <f>CC_KH!$W$39</f>
        <v>0</v>
      </c>
      <c r="AM25" s="297">
        <f>CC_KH!$W$40</f>
        <v>0</v>
      </c>
      <c r="AN25" s="297">
        <f>CC_KH!$W$41</f>
        <v>0</v>
      </c>
      <c r="AO25" s="297">
        <f>CC_KH!$W$42</f>
        <v>0</v>
      </c>
      <c r="AP25" s="297">
        <f>CC_KH!$W$43</f>
        <v>0</v>
      </c>
      <c r="AQ25" s="376">
        <f>CC_KH!$W$44</f>
        <v>0</v>
      </c>
      <c r="AR25" s="296">
        <f>CC_KH!$W$45</f>
        <v>0</v>
      </c>
      <c r="AS25" s="296">
        <f>CC_KH!$W$46</f>
        <v>0</v>
      </c>
      <c r="AT25" s="296">
        <f>CC_KH!$W$47</f>
        <v>0</v>
      </c>
      <c r="AU25" s="296">
        <f>CC_KH!$W$48</f>
        <v>0</v>
      </c>
      <c r="AV25" s="296">
        <f>CC_KH!$W$49</f>
        <v>0</v>
      </c>
      <c r="AW25" s="296">
        <f>CC_KH!$W$50</f>
        <v>0</v>
      </c>
      <c r="AX25" s="296">
        <f>CC_KH!$W$51</f>
        <v>0</v>
      </c>
      <c r="AY25" s="296">
        <f>CC_KH!$W$52</f>
        <v>0</v>
      </c>
      <c r="AZ25" s="296">
        <f>CC_KH!$W$53</f>
        <v>0</v>
      </c>
      <c r="BA25" s="296">
        <f>CC_KH!$W$54</f>
        <v>0</v>
      </c>
      <c r="BB25" s="296">
        <f>CC_KH!$W$55</f>
        <v>0</v>
      </c>
      <c r="BC25" s="296">
        <f>CC_KH!$W$56</f>
        <v>0</v>
      </c>
      <c r="BD25" s="372">
        <f>CC_KH!$W$57</f>
        <v>0</v>
      </c>
      <c r="BE25" s="372">
        <f t="shared" si="50"/>
        <v>0</v>
      </c>
      <c r="BF25" s="371">
        <f t="shared" si="51"/>
        <v>20.872859999999999</v>
      </c>
      <c r="BG25" s="302">
        <f>V$60-BE25</f>
        <v>0</v>
      </c>
    </row>
    <row r="26" spans="1:59">
      <c r="A26" s="368" t="s">
        <v>67</v>
      </c>
      <c r="B26" s="369" t="s">
        <v>71</v>
      </c>
      <c r="C26" s="370" t="s">
        <v>72</v>
      </c>
      <c r="D26" s="371">
        <f>Bieu01!D26</f>
        <v>34.098520000000008</v>
      </c>
      <c r="E26" s="364">
        <f t="shared" si="52"/>
        <v>0</v>
      </c>
      <c r="F26" s="372">
        <f t="shared" si="48"/>
        <v>0</v>
      </c>
      <c r="G26" s="296">
        <f>CC_KH!$X$9</f>
        <v>0</v>
      </c>
      <c r="H26" s="296">
        <f>CC_KH!$X$10</f>
        <v>0</v>
      </c>
      <c r="I26" s="296">
        <f>CC_KH!$X$11</f>
        <v>0</v>
      </c>
      <c r="J26" s="296">
        <f>CC_KH!$X$12</f>
        <v>0</v>
      </c>
      <c r="K26" s="296">
        <f>CC_KH!$X$13</f>
        <v>0</v>
      </c>
      <c r="L26" s="296">
        <f>CC_KH!$X$14</f>
        <v>0</v>
      </c>
      <c r="M26" s="296">
        <f>CC_KH!$X$15</f>
        <v>0</v>
      </c>
      <c r="N26" s="296"/>
      <c r="O26" s="296">
        <f>CC_KH!$X$16</f>
        <v>0</v>
      </c>
      <c r="P26" s="296">
        <f>CC_KH!$X$17</f>
        <v>0</v>
      </c>
      <c r="Q26" s="296">
        <f>CC_KH!$X$18</f>
        <v>0</v>
      </c>
      <c r="R26" s="364">
        <f>SUM(S26:V26)+SUM(X26:AA26)+SUM(AR26:BC26)</f>
        <v>0</v>
      </c>
      <c r="S26" s="296">
        <f>CC_KH!$X$20</f>
        <v>0</v>
      </c>
      <c r="T26" s="296">
        <f>CC_KH!$X$21</f>
        <v>0</v>
      </c>
      <c r="U26" s="296">
        <f>CC_KH!$X$22</f>
        <v>0</v>
      </c>
      <c r="V26" s="296">
        <f>CC_KH!$X$23</f>
        <v>0</v>
      </c>
      <c r="W26" s="295">
        <f>$D26-$BE26</f>
        <v>34.098520000000008</v>
      </c>
      <c r="X26" s="296">
        <f>CC_KH!$X$25</f>
        <v>0</v>
      </c>
      <c r="Y26" s="296">
        <f>CC_KH!$X$26</f>
        <v>0</v>
      </c>
      <c r="Z26" s="296">
        <f>CC_KH!$X$27</f>
        <v>0</v>
      </c>
      <c r="AA26" s="364">
        <f t="shared" si="49"/>
        <v>0</v>
      </c>
      <c r="AB26" s="296">
        <f>CC_KH!$X$29</f>
        <v>0</v>
      </c>
      <c r="AC26" s="297">
        <f>CC_KH!$X$30</f>
        <v>0</v>
      </c>
      <c r="AD26" s="297">
        <f>CC_KH!$X$31</f>
        <v>0</v>
      </c>
      <c r="AE26" s="297">
        <f>CC_KH!$X$32</f>
        <v>0</v>
      </c>
      <c r="AF26" s="297">
        <f>CC_KH!$X$33</f>
        <v>0</v>
      </c>
      <c r="AG26" s="297">
        <f>CC_KH!$X$34</f>
        <v>0</v>
      </c>
      <c r="AH26" s="297">
        <f>CC_KH!$X$35</f>
        <v>0</v>
      </c>
      <c r="AI26" s="297">
        <f>CC_KH!$X$36</f>
        <v>0</v>
      </c>
      <c r="AJ26" s="297">
        <f>CC_KH!$X$37</f>
        <v>0</v>
      </c>
      <c r="AK26" s="297">
        <f>CC_KH!$X$38</f>
        <v>0</v>
      </c>
      <c r="AL26" s="297">
        <f>CC_KH!$X$39</f>
        <v>0</v>
      </c>
      <c r="AM26" s="297">
        <f>CC_KH!$X$40</f>
        <v>0</v>
      </c>
      <c r="AN26" s="297">
        <f>CC_KH!$X$41</f>
        <v>0</v>
      </c>
      <c r="AO26" s="297">
        <f>CC_KH!$X$42</f>
        <v>0</v>
      </c>
      <c r="AP26" s="297">
        <f>CC_KH!$X$43</f>
        <v>0</v>
      </c>
      <c r="AQ26" s="376">
        <f>CC_KH!$X$44</f>
        <v>0</v>
      </c>
      <c r="AR26" s="296">
        <f>CC_KH!$X$45</f>
        <v>0</v>
      </c>
      <c r="AS26" s="296">
        <f>CC_KH!$X$46</f>
        <v>0</v>
      </c>
      <c r="AT26" s="296">
        <f>CC_KH!$X$47</f>
        <v>0</v>
      </c>
      <c r="AU26" s="296">
        <f>CC_KH!$X$48</f>
        <v>0</v>
      </c>
      <c r="AV26" s="296">
        <f>CC_KH!$X$49</f>
        <v>0</v>
      </c>
      <c r="AW26" s="296">
        <f>CC_KH!$X$50</f>
        <v>0</v>
      </c>
      <c r="AX26" s="296">
        <f>CC_KH!$X$51</f>
        <v>0</v>
      </c>
      <c r="AY26" s="296">
        <f>CC_KH!$X$52</f>
        <v>0</v>
      </c>
      <c r="AZ26" s="296">
        <f>CC_KH!$X$53</f>
        <v>0</v>
      </c>
      <c r="BA26" s="296">
        <f>CC_KH!$X$54</f>
        <v>0</v>
      </c>
      <c r="BB26" s="296">
        <f>CC_KH!$X$55</f>
        <v>0</v>
      </c>
      <c r="BC26" s="296">
        <f>CC_KH!$X$56</f>
        <v>0</v>
      </c>
      <c r="BD26" s="372">
        <f>CC_KH!$X$57</f>
        <v>0</v>
      </c>
      <c r="BE26" s="372">
        <f t="shared" si="50"/>
        <v>0</v>
      </c>
      <c r="BF26" s="371">
        <f t="shared" si="51"/>
        <v>44.993020000000008</v>
      </c>
      <c r="BG26" s="302">
        <f>W$60-BE26</f>
        <v>10.894499999999999</v>
      </c>
    </row>
    <row r="27" spans="1:59">
      <c r="A27" s="368" t="s">
        <v>70</v>
      </c>
      <c r="B27" s="369" t="s">
        <v>74</v>
      </c>
      <c r="C27" s="370" t="s">
        <v>75</v>
      </c>
      <c r="D27" s="371">
        <f>Bieu01!D27</f>
        <v>94.295400000000001</v>
      </c>
      <c r="E27" s="364">
        <f t="shared" si="52"/>
        <v>0</v>
      </c>
      <c r="F27" s="372">
        <f t="shared" si="48"/>
        <v>0</v>
      </c>
      <c r="G27" s="296">
        <f>CC_KH!$Y$9</f>
        <v>0</v>
      </c>
      <c r="H27" s="296">
        <f>CC_KH!$Y$10</f>
        <v>0</v>
      </c>
      <c r="I27" s="296">
        <f>CC_KH!$Y$11</f>
        <v>0</v>
      </c>
      <c r="J27" s="296">
        <f>CC_KH!$Y$12</f>
        <v>0</v>
      </c>
      <c r="K27" s="296">
        <f>CC_KH!$Y$13</f>
        <v>0</v>
      </c>
      <c r="L27" s="296">
        <f>CC_KH!$Y$14</f>
        <v>0</v>
      </c>
      <c r="M27" s="296">
        <f>CC_KH!$Y$15</f>
        <v>0</v>
      </c>
      <c r="N27" s="296"/>
      <c r="O27" s="296">
        <f>CC_KH!$Y$16</f>
        <v>0</v>
      </c>
      <c r="P27" s="296">
        <f>CC_KH!$Y$17</f>
        <v>0</v>
      </c>
      <c r="Q27" s="296">
        <f>CC_KH!$Y$18</f>
        <v>0</v>
      </c>
      <c r="R27" s="364">
        <f>SUM(S27:W27)+SUM(Y27:AA27)+SUM(AR27:BC27)</f>
        <v>0</v>
      </c>
      <c r="S27" s="296">
        <f>CC_KH!$Y$20</f>
        <v>0</v>
      </c>
      <c r="T27" s="296">
        <f>CC_KH!$Y$21</f>
        <v>0</v>
      </c>
      <c r="U27" s="296">
        <f>CC_KH!$Y$22</f>
        <v>0</v>
      </c>
      <c r="V27" s="296">
        <f>CC_KH!$Y$23</f>
        <v>0</v>
      </c>
      <c r="W27" s="296">
        <f>CC_KH!$Y$24</f>
        <v>0</v>
      </c>
      <c r="X27" s="295">
        <f>$D27-$BE27</f>
        <v>94.295400000000001</v>
      </c>
      <c r="Y27" s="296">
        <f>CC_KH!$Y$26</f>
        <v>0</v>
      </c>
      <c r="Z27" s="296">
        <f>CC_KH!$Y$27</f>
        <v>0</v>
      </c>
      <c r="AA27" s="364">
        <f t="shared" si="49"/>
        <v>0</v>
      </c>
      <c r="AB27" s="296">
        <f>CC_KH!$Y$29</f>
        <v>0</v>
      </c>
      <c r="AC27" s="297">
        <f>CC_KH!$Y$30</f>
        <v>0</v>
      </c>
      <c r="AD27" s="297">
        <f>CC_KH!$Y$31</f>
        <v>0</v>
      </c>
      <c r="AE27" s="297">
        <f>CC_KH!$Y$32</f>
        <v>0</v>
      </c>
      <c r="AF27" s="297">
        <f>CC_KH!$Y$33</f>
        <v>0</v>
      </c>
      <c r="AG27" s="297">
        <f>CC_KH!$Y$34</f>
        <v>0</v>
      </c>
      <c r="AH27" s="297">
        <f>CC_KH!$Y$35</f>
        <v>0</v>
      </c>
      <c r="AI27" s="297">
        <f>CC_KH!$Y$36</f>
        <v>0</v>
      </c>
      <c r="AJ27" s="297">
        <f>CC_KH!$Y$37</f>
        <v>0</v>
      </c>
      <c r="AK27" s="297">
        <f>CC_KH!$Y$38</f>
        <v>0</v>
      </c>
      <c r="AL27" s="297">
        <f>CC_KH!$Y$39</f>
        <v>0</v>
      </c>
      <c r="AM27" s="297">
        <f>CC_KH!$Y$40</f>
        <v>0</v>
      </c>
      <c r="AN27" s="297">
        <f>CC_KH!$Y$41</f>
        <v>0</v>
      </c>
      <c r="AO27" s="297">
        <f>CC_KH!$Y$42</f>
        <v>0</v>
      </c>
      <c r="AP27" s="297">
        <f>CC_KH!$Y$43</f>
        <v>0</v>
      </c>
      <c r="AQ27" s="376">
        <f>CC_KH!$Y$44</f>
        <v>0</v>
      </c>
      <c r="AR27" s="296">
        <f>CC_KH!$Y$45</f>
        <v>0</v>
      </c>
      <c r="AS27" s="296">
        <f>CC_KH!$Y$46</f>
        <v>0</v>
      </c>
      <c r="AT27" s="296">
        <f>CC_KH!$Y$47</f>
        <v>0</v>
      </c>
      <c r="AU27" s="296">
        <f>CC_KH!$Y$48</f>
        <v>0</v>
      </c>
      <c r="AV27" s="296">
        <f>CC_KH!$Y$49</f>
        <v>0</v>
      </c>
      <c r="AW27" s="296">
        <f>CC_KH!$Y$50</f>
        <v>0</v>
      </c>
      <c r="AX27" s="296">
        <f>CC_KH!$Y$51</f>
        <v>0</v>
      </c>
      <c r="AY27" s="296">
        <f>CC_KH!$Y$52</f>
        <v>0</v>
      </c>
      <c r="AZ27" s="296">
        <f>CC_KH!$Y$53</f>
        <v>0</v>
      </c>
      <c r="BA27" s="296">
        <f>CC_KH!$Y$54</f>
        <v>0</v>
      </c>
      <c r="BB27" s="296">
        <f>CC_KH!$Y$55</f>
        <v>0</v>
      </c>
      <c r="BC27" s="296">
        <f>CC_KH!$Y$56</f>
        <v>0</v>
      </c>
      <c r="BD27" s="372">
        <f>CC_KH!$Y$57</f>
        <v>0</v>
      </c>
      <c r="BE27" s="372">
        <f t="shared" ref="BE27:BE29" si="53">BD27+R27+E27</f>
        <v>0</v>
      </c>
      <c r="BF27" s="371">
        <f t="shared" si="51"/>
        <v>106.69540000000001</v>
      </c>
      <c r="BG27" s="302">
        <f>X$60-BE27</f>
        <v>12.4</v>
      </c>
    </row>
    <row r="28" spans="1:59">
      <c r="A28" s="368" t="s">
        <v>73</v>
      </c>
      <c r="B28" s="369" t="s">
        <v>77</v>
      </c>
      <c r="C28" s="370" t="s">
        <v>78</v>
      </c>
      <c r="D28" s="371">
        <f>Bieu01!D28</f>
        <v>0</v>
      </c>
      <c r="E28" s="364">
        <f t="shared" si="52"/>
        <v>0</v>
      </c>
      <c r="F28" s="372">
        <f t="shared" si="48"/>
        <v>0</v>
      </c>
      <c r="G28" s="296">
        <f>CC_KH!$Z$9</f>
        <v>0</v>
      </c>
      <c r="H28" s="296">
        <f>CC_KH!$Z$10</f>
        <v>0</v>
      </c>
      <c r="I28" s="296">
        <f>CC_KH!$Z$11</f>
        <v>0</v>
      </c>
      <c r="J28" s="296">
        <f>CC_KH!$Z$12</f>
        <v>0</v>
      </c>
      <c r="K28" s="296">
        <f>CC_KH!$Z$13</f>
        <v>0</v>
      </c>
      <c r="L28" s="296">
        <f>CC_KH!$Z$14</f>
        <v>0</v>
      </c>
      <c r="M28" s="296">
        <f>CC_KH!$Z$15</f>
        <v>0</v>
      </c>
      <c r="N28" s="296"/>
      <c r="O28" s="296">
        <f>CC_KH!$Z$16</f>
        <v>0</v>
      </c>
      <c r="P28" s="296">
        <f>CC_KH!$Z$17</f>
        <v>0</v>
      </c>
      <c r="Q28" s="296">
        <f>CC_KH!$Z$18</f>
        <v>0</v>
      </c>
      <c r="R28" s="364">
        <f>SUM(S28:X28)+SUM(Z28:AA28)+SUM(AR28:BC28)</f>
        <v>0</v>
      </c>
      <c r="S28" s="296">
        <f>CC_KH!$Z$20</f>
        <v>0</v>
      </c>
      <c r="T28" s="296">
        <f>CC_KH!$Z$21</f>
        <v>0</v>
      </c>
      <c r="U28" s="296">
        <f>CC_KH!$Z$22</f>
        <v>0</v>
      </c>
      <c r="V28" s="296">
        <f>CC_KH!$Z$23</f>
        <v>0</v>
      </c>
      <c r="W28" s="296">
        <f>CC_KH!$Z$24</f>
        <v>0</v>
      </c>
      <c r="X28" s="296">
        <f>CC_KH!$Z$25</f>
        <v>0</v>
      </c>
      <c r="Y28" s="295">
        <f>$D28-$BE28</f>
        <v>0</v>
      </c>
      <c r="Z28" s="296">
        <f>CC_KH!$Z$27</f>
        <v>0</v>
      </c>
      <c r="AA28" s="364">
        <f t="shared" si="49"/>
        <v>0</v>
      </c>
      <c r="AB28" s="296">
        <f>CC_KH!$Z$29</f>
        <v>0</v>
      </c>
      <c r="AC28" s="297">
        <f>CC_KH!$Z$30</f>
        <v>0</v>
      </c>
      <c r="AD28" s="297">
        <f>CC_KH!$Z$31</f>
        <v>0</v>
      </c>
      <c r="AE28" s="297">
        <f>CC_KH!$Z$32</f>
        <v>0</v>
      </c>
      <c r="AF28" s="297">
        <f>CC_KH!$Z$33</f>
        <v>0</v>
      </c>
      <c r="AG28" s="297">
        <f>CC_KH!$Z$34</f>
        <v>0</v>
      </c>
      <c r="AH28" s="297">
        <f>CC_KH!$Z$35</f>
        <v>0</v>
      </c>
      <c r="AI28" s="297">
        <f>CC_KH!$Z$36</f>
        <v>0</v>
      </c>
      <c r="AJ28" s="297">
        <f>CC_KH!$Z$37</f>
        <v>0</v>
      </c>
      <c r="AK28" s="297">
        <f>CC_KH!$Z$38</f>
        <v>0</v>
      </c>
      <c r="AL28" s="297">
        <f>CC_KH!$Z$39</f>
        <v>0</v>
      </c>
      <c r="AM28" s="297">
        <f>CC_KH!$Z$40</f>
        <v>0</v>
      </c>
      <c r="AN28" s="297">
        <f>CC_KH!$Z$41</f>
        <v>0</v>
      </c>
      <c r="AO28" s="297">
        <f>CC_KH!$Z$42</f>
        <v>0</v>
      </c>
      <c r="AP28" s="297">
        <f>CC_KH!$Z$43</f>
        <v>0</v>
      </c>
      <c r="AQ28" s="376">
        <f>CC_KH!$Z$44</f>
        <v>0</v>
      </c>
      <c r="AR28" s="296">
        <f>CC_KH!$Z$45</f>
        <v>0</v>
      </c>
      <c r="AS28" s="296">
        <f>CC_KH!$Z$46</f>
        <v>0</v>
      </c>
      <c r="AT28" s="296">
        <f>CC_KH!$Z$47</f>
        <v>0</v>
      </c>
      <c r="AU28" s="296">
        <f>CC_KH!$Z$48</f>
        <v>0</v>
      </c>
      <c r="AV28" s="296">
        <f>CC_KH!$Z$49</f>
        <v>0</v>
      </c>
      <c r="AW28" s="296">
        <f>CC_KH!$Z$50</f>
        <v>0</v>
      </c>
      <c r="AX28" s="296">
        <f>CC_KH!$Z$51</f>
        <v>0</v>
      </c>
      <c r="AY28" s="296">
        <f>CC_KH!$Z$52</f>
        <v>0</v>
      </c>
      <c r="AZ28" s="296">
        <f>CC_KH!$Z$53</f>
        <v>0</v>
      </c>
      <c r="BA28" s="296">
        <f>CC_KH!$Z$54</f>
        <v>0</v>
      </c>
      <c r="BB28" s="296">
        <f>CC_KH!$Z$55</f>
        <v>0</v>
      </c>
      <c r="BC28" s="296">
        <f>CC_KH!$Z$56</f>
        <v>0</v>
      </c>
      <c r="BD28" s="372">
        <f>CC_KH!$Z$57</f>
        <v>0</v>
      </c>
      <c r="BE28" s="372">
        <f t="shared" si="53"/>
        <v>0</v>
      </c>
      <c r="BF28" s="371">
        <f t="shared" si="51"/>
        <v>0</v>
      </c>
      <c r="BG28" s="302">
        <f>Y$60-BE28</f>
        <v>0</v>
      </c>
    </row>
    <row r="29" spans="1:59" ht="14.1" customHeight="1">
      <c r="A29" s="368" t="s">
        <v>76</v>
      </c>
      <c r="B29" s="369" t="s">
        <v>122</v>
      </c>
      <c r="C29" s="370" t="s">
        <v>123</v>
      </c>
      <c r="D29" s="371">
        <f>Bieu01!D29</f>
        <v>0</v>
      </c>
      <c r="E29" s="364">
        <f t="shared" si="52"/>
        <v>0</v>
      </c>
      <c r="F29" s="372">
        <f t="shared" si="48"/>
        <v>0</v>
      </c>
      <c r="G29" s="296">
        <f>CC_KH!$AA$9</f>
        <v>0</v>
      </c>
      <c r="H29" s="296">
        <f>CC_KH!$AA$10</f>
        <v>0</v>
      </c>
      <c r="I29" s="296">
        <f>CC_KH!$AA$11</f>
        <v>0</v>
      </c>
      <c r="J29" s="296">
        <f>CC_KH!$AA$12</f>
        <v>0</v>
      </c>
      <c r="K29" s="296">
        <f>CC_KH!$AA$13</f>
        <v>0</v>
      </c>
      <c r="L29" s="296">
        <f>CC_KH!$AA$14</f>
        <v>0</v>
      </c>
      <c r="M29" s="296">
        <f>CC_KH!$AA$15</f>
        <v>0</v>
      </c>
      <c r="N29" s="296"/>
      <c r="O29" s="296">
        <f>CC_KH!$AA$16</f>
        <v>0</v>
      </c>
      <c r="P29" s="296">
        <f>CC_KH!$AA$17</f>
        <v>0</v>
      </c>
      <c r="Q29" s="296">
        <f>CC_KH!$AA$18</f>
        <v>0</v>
      </c>
      <c r="R29" s="364">
        <f>SUM(S29:Y29)+SUM(AA29)+SUM(AR29:BC29)</f>
        <v>0</v>
      </c>
      <c r="S29" s="296">
        <f>CC_KH!$AA$20</f>
        <v>0</v>
      </c>
      <c r="T29" s="296">
        <f>CC_KH!$AA$21</f>
        <v>0</v>
      </c>
      <c r="U29" s="296">
        <f>CC_KH!$AA$22</f>
        <v>0</v>
      </c>
      <c r="V29" s="296">
        <f>CC_KH!$AA$23</f>
        <v>0</v>
      </c>
      <c r="W29" s="296">
        <f>CC_KH!$AA$24</f>
        <v>0</v>
      </c>
      <c r="X29" s="296">
        <f>CC_KH!$AA$25</f>
        <v>0</v>
      </c>
      <c r="Y29" s="296">
        <f>CC_KH!$AA$26</f>
        <v>0</v>
      </c>
      <c r="Z29" s="295">
        <f>$D29-$BE29</f>
        <v>0</v>
      </c>
      <c r="AA29" s="364">
        <f t="shared" si="49"/>
        <v>0</v>
      </c>
      <c r="AB29" s="296">
        <f>CC_KH!$AA$29</f>
        <v>0</v>
      </c>
      <c r="AC29" s="297">
        <f>CC_KH!$AA$30</f>
        <v>0</v>
      </c>
      <c r="AD29" s="297">
        <f>CC_KH!$AA$31</f>
        <v>0</v>
      </c>
      <c r="AE29" s="297">
        <f>CC_KH!$AA$32</f>
        <v>0</v>
      </c>
      <c r="AF29" s="297">
        <f>CC_KH!$AA$33</f>
        <v>0</v>
      </c>
      <c r="AG29" s="297">
        <f>CC_KH!$AA$34</f>
        <v>0</v>
      </c>
      <c r="AH29" s="297">
        <f>CC_KH!$AA$35</f>
        <v>0</v>
      </c>
      <c r="AI29" s="297">
        <f>CC_KH!$AA$36</f>
        <v>0</v>
      </c>
      <c r="AJ29" s="297">
        <f>CC_KH!$AA$37</f>
        <v>0</v>
      </c>
      <c r="AK29" s="297">
        <f>CC_KH!$AA$38</f>
        <v>0</v>
      </c>
      <c r="AL29" s="297">
        <f>CC_KH!$AA$39</f>
        <v>0</v>
      </c>
      <c r="AM29" s="297">
        <f>CC_KH!$AA$40</f>
        <v>0</v>
      </c>
      <c r="AN29" s="297">
        <f>CC_KH!$AA$41</f>
        <v>0</v>
      </c>
      <c r="AO29" s="297">
        <f>CC_KH!$AA$42</f>
        <v>0</v>
      </c>
      <c r="AP29" s="297">
        <f>CC_KH!$AA$43</f>
        <v>0</v>
      </c>
      <c r="AQ29" s="376">
        <f>CC_KH!$AA$44</f>
        <v>0</v>
      </c>
      <c r="AR29" s="296">
        <f>CC_KH!$AA$45</f>
        <v>0</v>
      </c>
      <c r="AS29" s="296">
        <f>CC_KH!$AA$46</f>
        <v>0</v>
      </c>
      <c r="AT29" s="296">
        <f>CC_KH!$AA$47</f>
        <v>0</v>
      </c>
      <c r="AU29" s="296">
        <f>CC_KH!$AA$48</f>
        <v>0</v>
      </c>
      <c r="AV29" s="296">
        <f>CC_KH!$AA$49</f>
        <v>0</v>
      </c>
      <c r="AW29" s="296">
        <f>CC_KH!$AA$50</f>
        <v>0</v>
      </c>
      <c r="AX29" s="296">
        <f>CC_KH!$AA$51</f>
        <v>0</v>
      </c>
      <c r="AY29" s="296">
        <f>CC_KH!$AA$52</f>
        <v>0</v>
      </c>
      <c r="AZ29" s="296">
        <f>CC_KH!$AA$53</f>
        <v>0</v>
      </c>
      <c r="BA29" s="296">
        <f>CC_KH!$AA$54</f>
        <v>0</v>
      </c>
      <c r="BB29" s="296">
        <f>CC_KH!$AA$55</f>
        <v>0</v>
      </c>
      <c r="BC29" s="296">
        <f>CC_KH!$AA$56</f>
        <v>0</v>
      </c>
      <c r="BD29" s="372">
        <f>CC_KH!$AA$57</f>
        <v>0</v>
      </c>
      <c r="BE29" s="372">
        <f t="shared" si="53"/>
        <v>0</v>
      </c>
      <c r="BF29" s="371">
        <f t="shared" si="51"/>
        <v>4.5599999999999996</v>
      </c>
      <c r="BG29" s="302">
        <f>Z$60-BE29</f>
        <v>4.5599999999999996</v>
      </c>
    </row>
    <row r="30" spans="1:59" s="187" customFormat="1" ht="25.5">
      <c r="A30" s="377" t="s">
        <v>79</v>
      </c>
      <c r="B30" s="361" t="s">
        <v>80</v>
      </c>
      <c r="C30" s="358" t="s">
        <v>81</v>
      </c>
      <c r="D30" s="364">
        <f>SUM(D31:D46)</f>
        <v>2338.4860100000001</v>
      </c>
      <c r="E30" s="364">
        <f t="shared" ref="E30:Z30" si="54">SUM(E31:E46)</f>
        <v>0</v>
      </c>
      <c r="F30" s="364">
        <f t="shared" si="54"/>
        <v>0</v>
      </c>
      <c r="G30" s="364">
        <f t="shared" si="54"/>
        <v>0</v>
      </c>
      <c r="H30" s="364">
        <f t="shared" ref="H30" si="55">SUM(H31:H46)</f>
        <v>0</v>
      </c>
      <c r="I30" s="364">
        <f t="shared" si="54"/>
        <v>0</v>
      </c>
      <c r="J30" s="364">
        <f t="shared" si="54"/>
        <v>0</v>
      </c>
      <c r="K30" s="364">
        <f t="shared" si="54"/>
        <v>0</v>
      </c>
      <c r="L30" s="364">
        <f t="shared" si="54"/>
        <v>0</v>
      </c>
      <c r="M30" s="364">
        <f t="shared" si="54"/>
        <v>0</v>
      </c>
      <c r="N30" s="364">
        <f t="shared" si="54"/>
        <v>0</v>
      </c>
      <c r="O30" s="364">
        <f t="shared" si="54"/>
        <v>0</v>
      </c>
      <c r="P30" s="364">
        <f t="shared" si="54"/>
        <v>0</v>
      </c>
      <c r="Q30" s="364">
        <f t="shared" si="54"/>
        <v>0</v>
      </c>
      <c r="R30" s="364">
        <f t="shared" si="54"/>
        <v>0</v>
      </c>
      <c r="S30" s="364">
        <f t="shared" si="54"/>
        <v>0</v>
      </c>
      <c r="T30" s="364">
        <f t="shared" si="54"/>
        <v>0</v>
      </c>
      <c r="U30" s="364">
        <f t="shared" si="54"/>
        <v>0</v>
      </c>
      <c r="V30" s="364">
        <f t="shared" si="54"/>
        <v>0</v>
      </c>
      <c r="W30" s="364">
        <f t="shared" si="54"/>
        <v>0</v>
      </c>
      <c r="X30" s="364">
        <f t="shared" si="54"/>
        <v>0</v>
      </c>
      <c r="Y30" s="364">
        <f t="shared" si="54"/>
        <v>0</v>
      </c>
      <c r="Z30" s="364">
        <f t="shared" si="54"/>
        <v>0</v>
      </c>
      <c r="AA30" s="295">
        <f>$D30-$BE30</f>
        <v>2338.4860100000001</v>
      </c>
      <c r="AB30" s="365">
        <f>SUM(AB32:AB46)</f>
        <v>0</v>
      </c>
      <c r="AC30" s="365">
        <f>AC31+SUM(AC33:AC46)</f>
        <v>0</v>
      </c>
      <c r="AD30" s="365">
        <f>SUM(AD31:AD32)+SUM(AD34:AD46)</f>
        <v>0</v>
      </c>
      <c r="AE30" s="365">
        <f>SUM(AE31:AE33)+SUM(AE35:AE46)</f>
        <v>0</v>
      </c>
      <c r="AF30" s="365">
        <f>SUM(AF31:AF34)+SUM(AF36:AF46)</f>
        <v>0</v>
      </c>
      <c r="AG30" s="365">
        <f>SUM(AG31:AG35)+SUM(AG37:AG46)</f>
        <v>0</v>
      </c>
      <c r="AH30" s="365">
        <f>SUM(AH31:AH36)+SUM(AH38:AH46)</f>
        <v>0</v>
      </c>
      <c r="AI30" s="365">
        <f>SUM(AI31:AI37)+SUM(AI39:AI46)</f>
        <v>0</v>
      </c>
      <c r="AJ30" s="365">
        <f>SUM(AJ31:AJ38)+SUM(AJ40:AJ46)</f>
        <v>0</v>
      </c>
      <c r="AK30" s="365">
        <f>SUM(AK31:AK39)+SUM(AK41:AK46)</f>
        <v>0</v>
      </c>
      <c r="AL30" s="365">
        <f>SUM(AL31:AL40)+SUM(AL42:AL46)</f>
        <v>0</v>
      </c>
      <c r="AM30" s="365">
        <f>SUM(AM31:AM41)+SUM(AM43:AM46)</f>
        <v>0</v>
      </c>
      <c r="AN30" s="365">
        <f>SUM(AN31:AN42)+SUM(AN44:AN46)</f>
        <v>0</v>
      </c>
      <c r="AO30" s="365">
        <f>SUM(AO31:AO43)+SUM(AO45:AO46)</f>
        <v>0</v>
      </c>
      <c r="AP30" s="365">
        <f>SUM(AP31:AP44)+SUM(AP46)</f>
        <v>0</v>
      </c>
      <c r="AQ30" s="365">
        <f>SUM(AQ31:AQ45)</f>
        <v>0</v>
      </c>
      <c r="AR30" s="364">
        <f t="shared" ref="AR30:BG30" si="56">SUM(AR31:AR46)</f>
        <v>0</v>
      </c>
      <c r="AS30" s="364">
        <f t="shared" si="56"/>
        <v>0</v>
      </c>
      <c r="AT30" s="364">
        <f>SUM(AT31:AT46)</f>
        <v>0</v>
      </c>
      <c r="AU30" s="364">
        <f t="shared" si="56"/>
        <v>0</v>
      </c>
      <c r="AV30" s="364">
        <f t="shared" si="56"/>
        <v>0</v>
      </c>
      <c r="AW30" s="364">
        <f t="shared" si="56"/>
        <v>0</v>
      </c>
      <c r="AX30" s="364">
        <f t="shared" si="56"/>
        <v>0</v>
      </c>
      <c r="AY30" s="364">
        <f t="shared" si="56"/>
        <v>0</v>
      </c>
      <c r="AZ30" s="364">
        <f t="shared" si="56"/>
        <v>0</v>
      </c>
      <c r="BA30" s="364">
        <f t="shared" si="56"/>
        <v>0</v>
      </c>
      <c r="BB30" s="364">
        <f>SUM(BB31:BB46)</f>
        <v>0</v>
      </c>
      <c r="BC30" s="364">
        <f t="shared" si="56"/>
        <v>0</v>
      </c>
      <c r="BD30" s="364">
        <f t="shared" si="56"/>
        <v>0</v>
      </c>
      <c r="BE30" s="364">
        <f t="shared" si="56"/>
        <v>0</v>
      </c>
      <c r="BF30" s="363">
        <f t="shared" si="56"/>
        <v>2368.4473100000005</v>
      </c>
      <c r="BG30" s="364">
        <f t="shared" si="56"/>
        <v>29.961300000000005</v>
      </c>
    </row>
    <row r="31" spans="1:59" s="354" customFormat="1">
      <c r="A31" s="378"/>
      <c r="B31" s="374" t="s">
        <v>262</v>
      </c>
      <c r="C31" s="375" t="s">
        <v>88</v>
      </c>
      <c r="D31" s="379">
        <f>Bieu01!D31</f>
        <v>819.88206000000002</v>
      </c>
      <c r="E31" s="365">
        <f t="shared" ref="E31:E59" si="57">SUM(I31:Q31)+F31</f>
        <v>0</v>
      </c>
      <c r="F31" s="376">
        <f t="shared" ref="F31:F61" si="58">G31+H31</f>
        <v>0</v>
      </c>
      <c r="G31" s="297">
        <f>CC_KH!$AC$9</f>
        <v>0</v>
      </c>
      <c r="H31" s="297">
        <f>CC_KH!$AC$10</f>
        <v>0</v>
      </c>
      <c r="I31" s="297">
        <f>CC_KH!$AC$11</f>
        <v>0</v>
      </c>
      <c r="J31" s="297">
        <f>CC_KH!$AC$12</f>
        <v>0</v>
      </c>
      <c r="K31" s="297">
        <f>CC_KH!$AC$13</f>
        <v>0</v>
      </c>
      <c r="L31" s="297">
        <f>CC_KH!$AC$14</f>
        <v>0</v>
      </c>
      <c r="M31" s="297">
        <f>CC_KH!$AC$15</f>
        <v>0</v>
      </c>
      <c r="N31" s="297"/>
      <c r="O31" s="297">
        <f>CC_KH!$AC$16</f>
        <v>0</v>
      </c>
      <c r="P31" s="297">
        <f>CC_KH!$AC$17</f>
        <v>0</v>
      </c>
      <c r="Q31" s="297">
        <f>CC_KH!$AC$18</f>
        <v>0</v>
      </c>
      <c r="R31" s="365">
        <f t="shared" ref="R31:R61" si="59">SUM(S31:AA31)+SUM(AR31:BC31)</f>
        <v>0</v>
      </c>
      <c r="S31" s="297">
        <f>CC_KH!$AC$20</f>
        <v>0</v>
      </c>
      <c r="T31" s="297">
        <f>CC_KH!$AC$21</f>
        <v>0</v>
      </c>
      <c r="U31" s="297">
        <f>CC_KH!$AC$22</f>
        <v>0</v>
      </c>
      <c r="V31" s="297">
        <f>CC_KH!$AC$23</f>
        <v>0</v>
      </c>
      <c r="W31" s="297">
        <f>CC_KH!$AC$24</f>
        <v>0</v>
      </c>
      <c r="X31" s="297">
        <f>CC_KH!$AC$25</f>
        <v>0</v>
      </c>
      <c r="Y31" s="297">
        <f>CC_KH!$AC$9</f>
        <v>0</v>
      </c>
      <c r="Z31" s="297">
        <f>CC_KH!$AC$26</f>
        <v>0</v>
      </c>
      <c r="AA31" s="365">
        <f>SUM(AC31:AQ31)</f>
        <v>0</v>
      </c>
      <c r="AB31" s="424">
        <f>$D31-$BE31</f>
        <v>819.88206000000002</v>
      </c>
      <c r="AC31" s="297">
        <f>CC_KH!$AC$30</f>
        <v>0</v>
      </c>
      <c r="AD31" s="297">
        <f>CC_KH!$AC$31</f>
        <v>0</v>
      </c>
      <c r="AE31" s="297">
        <f>CC_KH!$AC$32</f>
        <v>0</v>
      </c>
      <c r="AF31" s="297">
        <f>CC_KH!$AC$33</f>
        <v>0</v>
      </c>
      <c r="AG31" s="297">
        <f>CC_KH!$AC$34</f>
        <v>0</v>
      </c>
      <c r="AH31" s="297">
        <f>CC_KH!$AC$35</f>
        <v>0</v>
      </c>
      <c r="AI31" s="297">
        <f>CC_KH!$AC$36</f>
        <v>0</v>
      </c>
      <c r="AJ31" s="297">
        <f>CC_KH!$AC$37</f>
        <v>0</v>
      </c>
      <c r="AK31" s="297">
        <f>CC_KH!$AC$38</f>
        <v>0</v>
      </c>
      <c r="AL31" s="297">
        <f>CC_KH!$AC$39</f>
        <v>0</v>
      </c>
      <c r="AM31" s="297">
        <f>CC_KH!$AC$40</f>
        <v>0</v>
      </c>
      <c r="AN31" s="297">
        <f>CC_KH!$AC$41</f>
        <v>0</v>
      </c>
      <c r="AO31" s="297">
        <f>CC_KH!$AC$42</f>
        <v>0</v>
      </c>
      <c r="AP31" s="297">
        <f>CC_KH!$AC$43</f>
        <v>0</v>
      </c>
      <c r="AQ31" s="376">
        <f>CC_KH!$AC$44</f>
        <v>0</v>
      </c>
      <c r="AR31" s="297">
        <f>CC_KH!$AC$45</f>
        <v>0</v>
      </c>
      <c r="AS31" s="297">
        <f>CC_KH!$AC$46</f>
        <v>0</v>
      </c>
      <c r="AT31" s="297">
        <f>CC_KH!$AC$47</f>
        <v>0</v>
      </c>
      <c r="AU31" s="297">
        <f>CC_KH!$AC$48</f>
        <v>0</v>
      </c>
      <c r="AV31" s="297">
        <f>CC_KH!$AC$49</f>
        <v>0</v>
      </c>
      <c r="AW31" s="297">
        <f>CC_KH!$AC$50</f>
        <v>0</v>
      </c>
      <c r="AX31" s="297">
        <f>CC_KH!$AC$51</f>
        <v>0</v>
      </c>
      <c r="AY31" s="297">
        <f>CC_KH!$AC$52</f>
        <v>0</v>
      </c>
      <c r="AZ31" s="297">
        <f>CC_KH!$AC$53</f>
        <v>0</v>
      </c>
      <c r="BA31" s="297">
        <f>CC_KH!$AC$54</f>
        <v>0</v>
      </c>
      <c r="BB31" s="297">
        <f>CC_KH!$AC$55</f>
        <v>0</v>
      </c>
      <c r="BC31" s="297">
        <f>CC_KH!$AC$56</f>
        <v>0</v>
      </c>
      <c r="BD31" s="376">
        <f>CC_KH!$AC$57</f>
        <v>0</v>
      </c>
      <c r="BE31" s="376">
        <f t="shared" ref="BE31:BE58" si="60">BD31+R31+E31</f>
        <v>0</v>
      </c>
      <c r="BF31" s="379">
        <f t="shared" ref="BF31:BF59" si="61">BG31+D31</f>
        <v>844.54336000000001</v>
      </c>
      <c r="BG31" s="303">
        <f>AB$60-BE31</f>
        <v>24.661300000000004</v>
      </c>
    </row>
    <row r="32" spans="1:59" s="354" customFormat="1">
      <c r="A32" s="378"/>
      <c r="B32" s="374" t="s">
        <v>263</v>
      </c>
      <c r="C32" s="375" t="s">
        <v>89</v>
      </c>
      <c r="D32" s="379">
        <f>Bieu01!D32</f>
        <v>1398.8882100000001</v>
      </c>
      <c r="E32" s="365">
        <f t="shared" si="57"/>
        <v>0</v>
      </c>
      <c r="F32" s="376">
        <f t="shared" si="58"/>
        <v>0</v>
      </c>
      <c r="G32" s="297">
        <f>CC_KH!$AD$9</f>
        <v>0</v>
      </c>
      <c r="H32" s="297">
        <f>CC_KH!$AD$10</f>
        <v>0</v>
      </c>
      <c r="I32" s="297">
        <f>CC_KH!$AD$11</f>
        <v>0</v>
      </c>
      <c r="J32" s="297">
        <f>CC_KH!$AD$12</f>
        <v>0</v>
      </c>
      <c r="K32" s="297">
        <f>CC_KH!$AD$13</f>
        <v>0</v>
      </c>
      <c r="L32" s="297">
        <f>CC_KH!$AD$14</f>
        <v>0</v>
      </c>
      <c r="M32" s="297">
        <f>CC_KH!$AD$15</f>
        <v>0</v>
      </c>
      <c r="N32" s="297"/>
      <c r="O32" s="297">
        <f>CC_KH!$AD$16</f>
        <v>0</v>
      </c>
      <c r="P32" s="297">
        <f>CC_KH!$AD$17</f>
        <v>0</v>
      </c>
      <c r="Q32" s="297">
        <f>CC_KH!$AD$18</f>
        <v>0</v>
      </c>
      <c r="R32" s="365">
        <f t="shared" si="59"/>
        <v>0</v>
      </c>
      <c r="S32" s="297">
        <f>CC_KH!$AD$20</f>
        <v>0</v>
      </c>
      <c r="T32" s="297">
        <f>CC_KH!$AD$21</f>
        <v>0</v>
      </c>
      <c r="U32" s="297">
        <f>CC_KH!$AD$22</f>
        <v>0</v>
      </c>
      <c r="V32" s="297">
        <f>CC_KH!$AD$23</f>
        <v>0</v>
      </c>
      <c r="W32" s="297">
        <f>CC_KH!$AD$24</f>
        <v>0</v>
      </c>
      <c r="X32" s="297">
        <f>CC_KH!$AD$25</f>
        <v>0</v>
      </c>
      <c r="Y32" s="297">
        <f>CC_KH!$AD$9</f>
        <v>0</v>
      </c>
      <c r="Z32" s="297">
        <f>CC_KH!$AD$26</f>
        <v>0</v>
      </c>
      <c r="AA32" s="365">
        <f>SUM(AB32)+SUM(AD32:AQ32)</f>
        <v>0</v>
      </c>
      <c r="AB32" s="297">
        <f>CC_KH!$AD$29</f>
        <v>0</v>
      </c>
      <c r="AC32" s="424">
        <f>$D32-$BE32</f>
        <v>1398.8882100000001</v>
      </c>
      <c r="AD32" s="297">
        <f>CC_KH!$AD$31</f>
        <v>0</v>
      </c>
      <c r="AE32" s="297">
        <f>CC_KH!$AD$32</f>
        <v>0</v>
      </c>
      <c r="AF32" s="297">
        <f>CC_KH!$AD$33</f>
        <v>0</v>
      </c>
      <c r="AG32" s="297">
        <f>CC_KH!$AD$34</f>
        <v>0</v>
      </c>
      <c r="AH32" s="297">
        <f>CC_KH!$AD$35</f>
        <v>0</v>
      </c>
      <c r="AI32" s="297">
        <f>CC_KH!$AD$36</f>
        <v>0</v>
      </c>
      <c r="AJ32" s="297">
        <f>CC_KH!$AD$37</f>
        <v>0</v>
      </c>
      <c r="AK32" s="297">
        <f>CC_KH!$AD$38</f>
        <v>0</v>
      </c>
      <c r="AL32" s="297">
        <f>CC_KH!$AD$39</f>
        <v>0</v>
      </c>
      <c r="AM32" s="297">
        <f>CC_KH!$AD$40</f>
        <v>0</v>
      </c>
      <c r="AN32" s="297">
        <f>CC_KH!$AD$41</f>
        <v>0</v>
      </c>
      <c r="AO32" s="297">
        <f>CC_KH!$AD$42</f>
        <v>0</v>
      </c>
      <c r="AP32" s="297">
        <f>CC_KH!$AD$43</f>
        <v>0</v>
      </c>
      <c r="AQ32" s="376">
        <f>CC_KH!$AD$44</f>
        <v>0</v>
      </c>
      <c r="AR32" s="297">
        <f>CC_KH!$AD$45</f>
        <v>0</v>
      </c>
      <c r="AS32" s="297">
        <f>CC_KH!$AD$46</f>
        <v>0</v>
      </c>
      <c r="AT32" s="297">
        <f>CC_KH!$AD$47</f>
        <v>0</v>
      </c>
      <c r="AU32" s="297">
        <f>CC_KH!$AD$48</f>
        <v>0</v>
      </c>
      <c r="AV32" s="297">
        <f>CC_KH!$AD$49</f>
        <v>0</v>
      </c>
      <c r="AW32" s="297">
        <f>CC_KH!$AD$50</f>
        <v>0</v>
      </c>
      <c r="AX32" s="297">
        <f>CC_KH!$AD$51</f>
        <v>0</v>
      </c>
      <c r="AY32" s="297">
        <f>CC_KH!$AD$52</f>
        <v>0</v>
      </c>
      <c r="AZ32" s="297">
        <f>CC_KH!$AD$53</f>
        <v>0</v>
      </c>
      <c r="BA32" s="297">
        <f>CC_KH!$AD$54</f>
        <v>0</v>
      </c>
      <c r="BB32" s="297">
        <f>CC_KH!$AD$55</f>
        <v>0</v>
      </c>
      <c r="BC32" s="297">
        <f>CC_KH!$AD$56</f>
        <v>0</v>
      </c>
      <c r="BD32" s="376">
        <f>CC_KH!$AD$57</f>
        <v>0</v>
      </c>
      <c r="BE32" s="376">
        <f t="shared" si="60"/>
        <v>0</v>
      </c>
      <c r="BF32" s="379">
        <f t="shared" si="61"/>
        <v>1399.1282100000001</v>
      </c>
      <c r="BG32" s="303">
        <f>AC$60-BE32</f>
        <v>0.24000000000000002</v>
      </c>
    </row>
    <row r="33" spans="1:59" s="354" customFormat="1">
      <c r="A33" s="378"/>
      <c r="B33" s="374" t="s">
        <v>344</v>
      </c>
      <c r="C33" s="375" t="s">
        <v>82</v>
      </c>
      <c r="D33" s="379">
        <f>Bieu01!D33</f>
        <v>4.2575500000000002</v>
      </c>
      <c r="E33" s="365">
        <f t="shared" si="57"/>
        <v>0</v>
      </c>
      <c r="F33" s="376">
        <f t="shared" si="58"/>
        <v>0</v>
      </c>
      <c r="G33" s="297">
        <f>CC_KH!$AE$9</f>
        <v>0</v>
      </c>
      <c r="H33" s="297">
        <f>CC_KH!$AE$10</f>
        <v>0</v>
      </c>
      <c r="I33" s="297">
        <f>CC_KH!$AE$11</f>
        <v>0</v>
      </c>
      <c r="J33" s="297">
        <f>CC_KH!$AE$12</f>
        <v>0</v>
      </c>
      <c r="K33" s="297">
        <f>CC_KH!$AE$13</f>
        <v>0</v>
      </c>
      <c r="L33" s="297">
        <f>CC_KH!$AE$14</f>
        <v>0</v>
      </c>
      <c r="M33" s="297">
        <f>CC_KH!$AE$15</f>
        <v>0</v>
      </c>
      <c r="N33" s="297"/>
      <c r="O33" s="297">
        <f>CC_KH!$AE$16</f>
        <v>0</v>
      </c>
      <c r="P33" s="297">
        <f>CC_KH!$AE$17</f>
        <v>0</v>
      </c>
      <c r="Q33" s="297">
        <f>CC_KH!$AE$18</f>
        <v>0</v>
      </c>
      <c r="R33" s="365">
        <f t="shared" si="59"/>
        <v>0</v>
      </c>
      <c r="S33" s="297">
        <f>CC_KH!$AE$20</f>
        <v>0</v>
      </c>
      <c r="T33" s="297">
        <f>CC_KH!$AE$21</f>
        <v>0</v>
      </c>
      <c r="U33" s="297">
        <f>CC_KH!$AE$22</f>
        <v>0</v>
      </c>
      <c r="V33" s="297">
        <f>CC_KH!$AE$23</f>
        <v>0</v>
      </c>
      <c r="W33" s="297">
        <f>CC_KH!$AE$24</f>
        <v>0</v>
      </c>
      <c r="X33" s="297">
        <f>CC_KH!$AE$25</f>
        <v>0</v>
      </c>
      <c r="Y33" s="297">
        <f>CC_KH!$AE$9</f>
        <v>0</v>
      </c>
      <c r="Z33" s="297">
        <f>CC_KH!$AE$26</f>
        <v>0</v>
      </c>
      <c r="AA33" s="365">
        <f>SUM(AB33:AC33)+SUM(AE33:AQ33)</f>
        <v>0</v>
      </c>
      <c r="AB33" s="297">
        <f>CC_KH!$AE$29</f>
        <v>0</v>
      </c>
      <c r="AC33" s="297">
        <f>CC_KH!$AE$30</f>
        <v>0</v>
      </c>
      <c r="AD33" s="424">
        <f>$D33-$BE33</f>
        <v>4.2575500000000002</v>
      </c>
      <c r="AE33" s="297">
        <f>CC_KH!$AE$32</f>
        <v>0</v>
      </c>
      <c r="AF33" s="297">
        <f>CC_KH!$AE$33</f>
        <v>0</v>
      </c>
      <c r="AG33" s="297">
        <f>CC_KH!$AE$34</f>
        <v>0</v>
      </c>
      <c r="AH33" s="297">
        <f>CC_KH!$AE$35</f>
        <v>0</v>
      </c>
      <c r="AI33" s="297">
        <f>CC_KH!$AE$36</f>
        <v>0</v>
      </c>
      <c r="AJ33" s="297">
        <f>CC_KH!$AE$37</f>
        <v>0</v>
      </c>
      <c r="AK33" s="297">
        <f>CC_KH!$AE$38</f>
        <v>0</v>
      </c>
      <c r="AL33" s="297">
        <f>CC_KH!$AE$39</f>
        <v>0</v>
      </c>
      <c r="AM33" s="297">
        <f>CC_KH!$AE$40</f>
        <v>0</v>
      </c>
      <c r="AN33" s="297">
        <f>CC_KH!$AE$41</f>
        <v>0</v>
      </c>
      <c r="AO33" s="297">
        <f>CC_KH!$AE$42</f>
        <v>0</v>
      </c>
      <c r="AP33" s="297">
        <f>CC_KH!$AE$43</f>
        <v>0</v>
      </c>
      <c r="AQ33" s="376">
        <f>CC_KH!$AE$44</f>
        <v>0</v>
      </c>
      <c r="AR33" s="297">
        <f>CC_KH!$AE$45</f>
        <v>0</v>
      </c>
      <c r="AS33" s="297">
        <f>CC_KH!$AE$46</f>
        <v>0</v>
      </c>
      <c r="AT33" s="297">
        <f>CC_KH!$AE$47</f>
        <v>0</v>
      </c>
      <c r="AU33" s="297">
        <f>CC_KH!$AE$48</f>
        <v>0</v>
      </c>
      <c r="AV33" s="297">
        <f>CC_KH!$AE$49</f>
        <v>0</v>
      </c>
      <c r="AW33" s="297">
        <f>CC_KH!$AE$50</f>
        <v>0</v>
      </c>
      <c r="AX33" s="297">
        <f>CC_KH!$AE$51</f>
        <v>0</v>
      </c>
      <c r="AY33" s="297">
        <f>CC_KH!$AE$52</f>
        <v>0</v>
      </c>
      <c r="AZ33" s="297">
        <f>CC_KH!$AE$53</f>
        <v>0</v>
      </c>
      <c r="BA33" s="297">
        <f>CC_KH!$AE$54</f>
        <v>0</v>
      </c>
      <c r="BB33" s="297">
        <f>CC_KH!$AE$55</f>
        <v>0</v>
      </c>
      <c r="BC33" s="297">
        <f>CC_KH!$AE$56</f>
        <v>0</v>
      </c>
      <c r="BD33" s="376">
        <f>CC_KH!$AE$57</f>
        <v>0</v>
      </c>
      <c r="BE33" s="376">
        <f t="shared" si="60"/>
        <v>0</v>
      </c>
      <c r="BF33" s="379">
        <f t="shared" si="61"/>
        <v>4.3675500000000005</v>
      </c>
      <c r="BG33" s="303">
        <f>AD$60-BE33</f>
        <v>0.11</v>
      </c>
    </row>
    <row r="34" spans="1:59" s="354" customFormat="1">
      <c r="A34" s="378"/>
      <c r="B34" s="374" t="s">
        <v>345</v>
      </c>
      <c r="C34" s="375" t="s">
        <v>83</v>
      </c>
      <c r="D34" s="379">
        <f>Bieu01!D34</f>
        <v>5.9372400000000001</v>
      </c>
      <c r="E34" s="365">
        <f t="shared" si="57"/>
        <v>0</v>
      </c>
      <c r="F34" s="376">
        <f t="shared" si="58"/>
        <v>0</v>
      </c>
      <c r="G34" s="297">
        <f>CC_KH!$AF$9</f>
        <v>0</v>
      </c>
      <c r="H34" s="297">
        <f>CC_KH!$AF$10</f>
        <v>0</v>
      </c>
      <c r="I34" s="297">
        <f>CC_KH!$AF$11</f>
        <v>0</v>
      </c>
      <c r="J34" s="297">
        <f>CC_KH!$AF$12</f>
        <v>0</v>
      </c>
      <c r="K34" s="297">
        <f>CC_KH!$AF$13</f>
        <v>0</v>
      </c>
      <c r="L34" s="297">
        <f>CC_KH!$AF$14</f>
        <v>0</v>
      </c>
      <c r="M34" s="297">
        <f>CC_KH!$AF$15</f>
        <v>0</v>
      </c>
      <c r="N34" s="297"/>
      <c r="O34" s="297">
        <f>CC_KH!$AF$16</f>
        <v>0</v>
      </c>
      <c r="P34" s="297">
        <f>CC_KH!$AF$17</f>
        <v>0</v>
      </c>
      <c r="Q34" s="297">
        <f>CC_KH!$AF$18</f>
        <v>0</v>
      </c>
      <c r="R34" s="365">
        <f t="shared" si="59"/>
        <v>0</v>
      </c>
      <c r="S34" s="297">
        <f>CC_KH!$AF$20</f>
        <v>0</v>
      </c>
      <c r="T34" s="297">
        <f>CC_KH!$AF$21</f>
        <v>0</v>
      </c>
      <c r="U34" s="297">
        <f>CC_KH!$AF$22</f>
        <v>0</v>
      </c>
      <c r="V34" s="297">
        <f>CC_KH!$AF$23</f>
        <v>0</v>
      </c>
      <c r="W34" s="297">
        <f>CC_KH!$AF$24</f>
        <v>0</v>
      </c>
      <c r="X34" s="297">
        <f>CC_KH!$AF$25</f>
        <v>0</v>
      </c>
      <c r="Y34" s="297">
        <f>CC_KH!$AF$9</f>
        <v>0</v>
      </c>
      <c r="Z34" s="297">
        <f>CC_KH!$AF$26</f>
        <v>0</v>
      </c>
      <c r="AA34" s="365">
        <f>SUM(AB34:AD34)+SUM(AF34:AQ34)</f>
        <v>0</v>
      </c>
      <c r="AB34" s="297">
        <f>CC_KH!$AF$29</f>
        <v>0</v>
      </c>
      <c r="AC34" s="297">
        <f>CC_KH!$AF$30</f>
        <v>0</v>
      </c>
      <c r="AD34" s="297">
        <f>CC_KH!$AF$31</f>
        <v>0</v>
      </c>
      <c r="AE34" s="424">
        <f>$D34-$BE34</f>
        <v>5.9372400000000001</v>
      </c>
      <c r="AF34" s="297">
        <f>CC_KH!$AF$33</f>
        <v>0</v>
      </c>
      <c r="AG34" s="297">
        <f>CC_KH!$AF$34</f>
        <v>0</v>
      </c>
      <c r="AH34" s="297">
        <f>CC_KH!$AF$35</f>
        <v>0</v>
      </c>
      <c r="AI34" s="297">
        <f>CC_KH!$AF$36</f>
        <v>0</v>
      </c>
      <c r="AJ34" s="297">
        <f>CC_KH!$AF$37</f>
        <v>0</v>
      </c>
      <c r="AK34" s="297">
        <f>CC_KH!$AF$38</f>
        <v>0</v>
      </c>
      <c r="AL34" s="297">
        <f>CC_KH!$AF$39</f>
        <v>0</v>
      </c>
      <c r="AM34" s="297">
        <f>CC_KH!$AF$40</f>
        <v>0</v>
      </c>
      <c r="AN34" s="297">
        <f>CC_KH!$AF$41</f>
        <v>0</v>
      </c>
      <c r="AO34" s="297">
        <f>CC_KH!$AF$42</f>
        <v>0</v>
      </c>
      <c r="AP34" s="297">
        <f>CC_KH!$AF$43</f>
        <v>0</v>
      </c>
      <c r="AQ34" s="376">
        <f>CC_KH!$AF$44</f>
        <v>0</v>
      </c>
      <c r="AR34" s="297">
        <f>CC_KH!$AF$45</f>
        <v>0</v>
      </c>
      <c r="AS34" s="297">
        <f>CC_KH!$AF$46</f>
        <v>0</v>
      </c>
      <c r="AT34" s="297">
        <f>CC_KH!$AF$47</f>
        <v>0</v>
      </c>
      <c r="AU34" s="297">
        <f>CC_KH!$AF$48</f>
        <v>0</v>
      </c>
      <c r="AV34" s="297">
        <f>CC_KH!$AF$49</f>
        <v>0</v>
      </c>
      <c r="AW34" s="297">
        <f>CC_KH!$AF$50</f>
        <v>0</v>
      </c>
      <c r="AX34" s="297">
        <f>CC_KH!$AF$51</f>
        <v>0</v>
      </c>
      <c r="AY34" s="297">
        <f>CC_KH!$AF$52</f>
        <v>0</v>
      </c>
      <c r="AZ34" s="297">
        <f>CC_KH!$AF$53</f>
        <v>0</v>
      </c>
      <c r="BA34" s="297">
        <f>CC_KH!$AF$54</f>
        <v>0</v>
      </c>
      <c r="BB34" s="297">
        <f>CC_KH!$AF$55</f>
        <v>0</v>
      </c>
      <c r="BC34" s="297">
        <f>CC_KH!$AF$56</f>
        <v>0</v>
      </c>
      <c r="BD34" s="376">
        <f>CC_KH!$AF$57</f>
        <v>0</v>
      </c>
      <c r="BE34" s="376">
        <f t="shared" si="60"/>
        <v>0</v>
      </c>
      <c r="BF34" s="379">
        <f t="shared" si="61"/>
        <v>5.9372400000000001</v>
      </c>
      <c r="BG34" s="303">
        <f>AE$60-BE34</f>
        <v>0</v>
      </c>
    </row>
    <row r="35" spans="1:59" s="354" customFormat="1">
      <c r="A35" s="378"/>
      <c r="B35" s="374" t="s">
        <v>346</v>
      </c>
      <c r="C35" s="375" t="s">
        <v>84</v>
      </c>
      <c r="D35" s="379">
        <f>Bieu01!D35</f>
        <v>53.962939999999996</v>
      </c>
      <c r="E35" s="365">
        <f t="shared" si="57"/>
        <v>0</v>
      </c>
      <c r="F35" s="376">
        <f t="shared" si="58"/>
        <v>0</v>
      </c>
      <c r="G35" s="297">
        <f>CC_KH!$AG$9</f>
        <v>0</v>
      </c>
      <c r="H35" s="297">
        <f>CC_KH!$AG$10</f>
        <v>0</v>
      </c>
      <c r="I35" s="297">
        <f>CC_KH!$AG$11</f>
        <v>0</v>
      </c>
      <c r="J35" s="297">
        <f>CC_KH!$AG$12</f>
        <v>0</v>
      </c>
      <c r="K35" s="297">
        <f>CC_KH!$AG$13</f>
        <v>0</v>
      </c>
      <c r="L35" s="297">
        <f>CC_KH!$AG$14</f>
        <v>0</v>
      </c>
      <c r="M35" s="297">
        <f>CC_KH!$AG$15</f>
        <v>0</v>
      </c>
      <c r="N35" s="297"/>
      <c r="O35" s="297">
        <f>CC_KH!$AG$16</f>
        <v>0</v>
      </c>
      <c r="P35" s="297">
        <f>CC_KH!$AG$17</f>
        <v>0</v>
      </c>
      <c r="Q35" s="297">
        <f>CC_KH!$AG$18</f>
        <v>0</v>
      </c>
      <c r="R35" s="365">
        <f t="shared" si="59"/>
        <v>0</v>
      </c>
      <c r="S35" s="297">
        <f>CC_KH!$AG$20</f>
        <v>0</v>
      </c>
      <c r="T35" s="297">
        <f>CC_KH!$AG$21</f>
        <v>0</v>
      </c>
      <c r="U35" s="297">
        <f>CC_KH!$AG$22</f>
        <v>0</v>
      </c>
      <c r="V35" s="297">
        <f>CC_KH!$AG$23</f>
        <v>0</v>
      </c>
      <c r="W35" s="297">
        <f>CC_KH!$AG$24</f>
        <v>0</v>
      </c>
      <c r="X35" s="297">
        <f>CC_KH!$AG$25</f>
        <v>0</v>
      </c>
      <c r="Y35" s="297">
        <f>CC_KH!$AG$9</f>
        <v>0</v>
      </c>
      <c r="Z35" s="297">
        <f>CC_KH!$AG$26</f>
        <v>0</v>
      </c>
      <c r="AA35" s="365">
        <f>SUM(AB35:AE35)+SUM(AG35:AQ35)</f>
        <v>0</v>
      </c>
      <c r="AB35" s="297">
        <f>CC_KH!$AG$29</f>
        <v>0</v>
      </c>
      <c r="AC35" s="297">
        <f>CC_KH!$AG$30</f>
        <v>0</v>
      </c>
      <c r="AD35" s="297">
        <f>CC_KH!$AG$31</f>
        <v>0</v>
      </c>
      <c r="AE35" s="297">
        <f>CC_KH!$AG$32</f>
        <v>0</v>
      </c>
      <c r="AF35" s="424">
        <f>$D35-$BE35</f>
        <v>53.962939999999996</v>
      </c>
      <c r="AG35" s="297">
        <f>CC_KH!$AG$34</f>
        <v>0</v>
      </c>
      <c r="AH35" s="297">
        <f>CC_KH!$AG$35</f>
        <v>0</v>
      </c>
      <c r="AI35" s="297">
        <f>CC_KH!$AG$36</f>
        <v>0</v>
      </c>
      <c r="AJ35" s="297">
        <f>CC_KH!$AG$37</f>
        <v>0</v>
      </c>
      <c r="AK35" s="297">
        <f>CC_KH!$AG$38</f>
        <v>0</v>
      </c>
      <c r="AL35" s="297">
        <f>CC_KH!$AG$39</f>
        <v>0</v>
      </c>
      <c r="AM35" s="297">
        <f>CC_KH!$AG$40</f>
        <v>0</v>
      </c>
      <c r="AN35" s="297">
        <f>CC_KH!$AG$41</f>
        <v>0</v>
      </c>
      <c r="AO35" s="297">
        <f>CC_KH!$AG$42</f>
        <v>0</v>
      </c>
      <c r="AP35" s="297">
        <f>CC_KH!$AG$43</f>
        <v>0</v>
      </c>
      <c r="AQ35" s="376">
        <f>CC_KH!$AG$44</f>
        <v>0</v>
      </c>
      <c r="AR35" s="297">
        <f>CC_KH!$AG$45</f>
        <v>0</v>
      </c>
      <c r="AS35" s="297">
        <f>CC_KH!$AG$46</f>
        <v>0</v>
      </c>
      <c r="AT35" s="297">
        <f>CC_KH!$AG$47</f>
        <v>0</v>
      </c>
      <c r="AU35" s="297">
        <f>CC_KH!$AG$48</f>
        <v>0</v>
      </c>
      <c r="AV35" s="297">
        <f>CC_KH!$AG$49</f>
        <v>0</v>
      </c>
      <c r="AW35" s="297">
        <f>CC_KH!$AG$50</f>
        <v>0</v>
      </c>
      <c r="AX35" s="297">
        <f>CC_KH!$AG$51</f>
        <v>0</v>
      </c>
      <c r="AY35" s="297">
        <f>CC_KH!$AG$52</f>
        <v>0</v>
      </c>
      <c r="AZ35" s="297">
        <f>CC_KH!$AG$53</f>
        <v>0</v>
      </c>
      <c r="BA35" s="297">
        <f>CC_KH!$AG$54</f>
        <v>0</v>
      </c>
      <c r="BB35" s="297">
        <f>CC_KH!$AG$55</f>
        <v>0</v>
      </c>
      <c r="BC35" s="297">
        <f>CC_KH!$AG$56</f>
        <v>0</v>
      </c>
      <c r="BD35" s="376">
        <f>CC_KH!$AG$57</f>
        <v>0</v>
      </c>
      <c r="BE35" s="376">
        <f t="shared" si="60"/>
        <v>0</v>
      </c>
      <c r="BF35" s="379">
        <f t="shared" si="61"/>
        <v>54.132939999999998</v>
      </c>
      <c r="BG35" s="303">
        <f>AF$60-BE35</f>
        <v>0.17</v>
      </c>
    </row>
    <row r="36" spans="1:59" s="354" customFormat="1">
      <c r="A36" s="378"/>
      <c r="B36" s="374" t="s">
        <v>347</v>
      </c>
      <c r="C36" s="375" t="s">
        <v>85</v>
      </c>
      <c r="D36" s="379">
        <f>Bieu01!D36</f>
        <v>7.2243700000000004</v>
      </c>
      <c r="E36" s="365">
        <f t="shared" si="57"/>
        <v>0</v>
      </c>
      <c r="F36" s="376">
        <f t="shared" si="58"/>
        <v>0</v>
      </c>
      <c r="G36" s="297">
        <f>CC_KH!$AH$9</f>
        <v>0</v>
      </c>
      <c r="H36" s="297">
        <f>CC_KH!$AH$10</f>
        <v>0</v>
      </c>
      <c r="I36" s="297">
        <f>CC_KH!$AH$11</f>
        <v>0</v>
      </c>
      <c r="J36" s="297">
        <f>CC_KH!$AH$12</f>
        <v>0</v>
      </c>
      <c r="K36" s="297">
        <f>CC_KH!$AH$13</f>
        <v>0</v>
      </c>
      <c r="L36" s="297">
        <f>CC_KH!$AH$14</f>
        <v>0</v>
      </c>
      <c r="M36" s="297">
        <f>CC_KH!$AH$15</f>
        <v>0</v>
      </c>
      <c r="N36" s="297"/>
      <c r="O36" s="297">
        <f>CC_KH!$AH$16</f>
        <v>0</v>
      </c>
      <c r="P36" s="297">
        <f>CC_KH!$AH$17</f>
        <v>0</v>
      </c>
      <c r="Q36" s="297">
        <f>CC_KH!$AH$18</f>
        <v>0</v>
      </c>
      <c r="R36" s="365">
        <f t="shared" si="59"/>
        <v>0</v>
      </c>
      <c r="S36" s="297">
        <f>CC_KH!$AH$20</f>
        <v>0</v>
      </c>
      <c r="T36" s="297">
        <f>CC_KH!$AH$21</f>
        <v>0</v>
      </c>
      <c r="U36" s="297">
        <f>CC_KH!$AH$22</f>
        <v>0</v>
      </c>
      <c r="V36" s="297">
        <f>CC_KH!$AH$23</f>
        <v>0</v>
      </c>
      <c r="W36" s="297">
        <f>CC_KH!$AH$24</f>
        <v>0</v>
      </c>
      <c r="X36" s="297">
        <f>CC_KH!$AH$25</f>
        <v>0</v>
      </c>
      <c r="Y36" s="297">
        <f>CC_KH!$AH$9</f>
        <v>0</v>
      </c>
      <c r="Z36" s="297">
        <f>CC_KH!$AH$26</f>
        <v>0</v>
      </c>
      <c r="AA36" s="365">
        <f>SUM(AB36:AF36)+SUM(AH36:AQ36)</f>
        <v>0</v>
      </c>
      <c r="AB36" s="297">
        <f>CC_KH!$AH$29</f>
        <v>0</v>
      </c>
      <c r="AC36" s="297">
        <f>CC_KH!$AH$30</f>
        <v>0</v>
      </c>
      <c r="AD36" s="297">
        <f>CC_KH!$AH$31</f>
        <v>0</v>
      </c>
      <c r="AE36" s="297">
        <f>CC_KH!$AH$32</f>
        <v>0</v>
      </c>
      <c r="AF36" s="297">
        <f>CC_KH!$AH$33</f>
        <v>0</v>
      </c>
      <c r="AG36" s="424">
        <f>$D36-$BE36</f>
        <v>7.2243700000000004</v>
      </c>
      <c r="AH36" s="297">
        <f>CC_KH!$AH$35</f>
        <v>0</v>
      </c>
      <c r="AI36" s="297">
        <f>CC_KH!$AH$36</f>
        <v>0</v>
      </c>
      <c r="AJ36" s="297">
        <f>CC_KH!$AH$37</f>
        <v>0</v>
      </c>
      <c r="AK36" s="297">
        <f>CC_KH!$AH$38</f>
        <v>0</v>
      </c>
      <c r="AL36" s="297">
        <f>CC_KH!$AH$39</f>
        <v>0</v>
      </c>
      <c r="AM36" s="297">
        <f>CC_KH!$AH$40</f>
        <v>0</v>
      </c>
      <c r="AN36" s="297">
        <f>CC_KH!$AH$41</f>
        <v>0</v>
      </c>
      <c r="AO36" s="297">
        <f>CC_KH!$AH$42</f>
        <v>0</v>
      </c>
      <c r="AP36" s="297">
        <f>CC_KH!$AH$43</f>
        <v>0</v>
      </c>
      <c r="AQ36" s="376">
        <f>CC_KH!$AH$44</f>
        <v>0</v>
      </c>
      <c r="AR36" s="297">
        <f>CC_KH!$AH$45</f>
        <v>0</v>
      </c>
      <c r="AS36" s="297">
        <f>CC_KH!$AH$46</f>
        <v>0</v>
      </c>
      <c r="AT36" s="297">
        <f>CC_KH!$AH$47</f>
        <v>0</v>
      </c>
      <c r="AU36" s="297">
        <f>CC_KH!$AH$48</f>
        <v>0</v>
      </c>
      <c r="AV36" s="297">
        <f>CC_KH!$AH$49</f>
        <v>0</v>
      </c>
      <c r="AW36" s="297">
        <f>CC_KH!$AH$50</f>
        <v>0</v>
      </c>
      <c r="AX36" s="297">
        <f>CC_KH!$AH$51</f>
        <v>0</v>
      </c>
      <c r="AY36" s="297">
        <f>CC_KH!$AH$52</f>
        <v>0</v>
      </c>
      <c r="AZ36" s="297">
        <f>CC_KH!$AH$53</f>
        <v>0</v>
      </c>
      <c r="BA36" s="297">
        <f>CC_KH!$AH$54</f>
        <v>0</v>
      </c>
      <c r="BB36" s="297">
        <f>CC_KH!$AH$55</f>
        <v>0</v>
      </c>
      <c r="BC36" s="297">
        <f>CC_KH!$AH$56</f>
        <v>0</v>
      </c>
      <c r="BD36" s="376">
        <f>CC_KH!$AH$57</f>
        <v>0</v>
      </c>
      <c r="BE36" s="376">
        <f t="shared" si="60"/>
        <v>0</v>
      </c>
      <c r="BF36" s="379">
        <f t="shared" si="61"/>
        <v>7.2543700000000007</v>
      </c>
      <c r="BG36" s="303">
        <f>AG$60-BE36</f>
        <v>0.03</v>
      </c>
    </row>
    <row r="37" spans="1:59" s="354" customFormat="1">
      <c r="A37" s="378"/>
      <c r="B37" s="374" t="s">
        <v>348</v>
      </c>
      <c r="C37" s="375" t="s">
        <v>90</v>
      </c>
      <c r="D37" s="379">
        <f>Bieu01!D37</f>
        <v>0</v>
      </c>
      <c r="E37" s="365">
        <f t="shared" si="57"/>
        <v>0</v>
      </c>
      <c r="F37" s="376">
        <f t="shared" si="58"/>
        <v>0</v>
      </c>
      <c r="G37" s="297">
        <f>CC_KH!$AI$9</f>
        <v>0</v>
      </c>
      <c r="H37" s="297">
        <f>CC_KH!$AI$10</f>
        <v>0</v>
      </c>
      <c r="I37" s="297">
        <f>CC_KH!$AI$11</f>
        <v>0</v>
      </c>
      <c r="J37" s="297">
        <f>CC_KH!$AI$12</f>
        <v>0</v>
      </c>
      <c r="K37" s="297">
        <f>CC_KH!$AI$13</f>
        <v>0</v>
      </c>
      <c r="L37" s="297">
        <f>CC_KH!$AI$14</f>
        <v>0</v>
      </c>
      <c r="M37" s="297">
        <f>CC_KH!$AI$15</f>
        <v>0</v>
      </c>
      <c r="N37" s="297"/>
      <c r="O37" s="297">
        <f>CC_KH!$AI$16</f>
        <v>0</v>
      </c>
      <c r="P37" s="297">
        <f>CC_KH!$AI$17</f>
        <v>0</v>
      </c>
      <c r="Q37" s="297">
        <f>CC_KH!$AI$18</f>
        <v>0</v>
      </c>
      <c r="R37" s="365">
        <f t="shared" si="59"/>
        <v>0</v>
      </c>
      <c r="S37" s="297">
        <f>CC_KH!$AI$20</f>
        <v>0</v>
      </c>
      <c r="T37" s="297">
        <f>CC_KH!$AI$21</f>
        <v>0</v>
      </c>
      <c r="U37" s="297">
        <f>CC_KH!$AI$22</f>
        <v>0</v>
      </c>
      <c r="V37" s="297">
        <f>CC_KH!$AI$23</f>
        <v>0</v>
      </c>
      <c r="W37" s="297">
        <f>CC_KH!$AI$24</f>
        <v>0</v>
      </c>
      <c r="X37" s="297">
        <f>CC_KH!$AI$25</f>
        <v>0</v>
      </c>
      <c r="Y37" s="297">
        <f>CC_KH!$AI$9</f>
        <v>0</v>
      </c>
      <c r="Z37" s="297">
        <f>CC_KH!$AI$26</f>
        <v>0</v>
      </c>
      <c r="AA37" s="365">
        <f>SUM(AB37:AG37)+SUM(AI37:AQ37)</f>
        <v>0</v>
      </c>
      <c r="AB37" s="297">
        <f>CC_KH!$AI$29</f>
        <v>0</v>
      </c>
      <c r="AC37" s="297">
        <f>CC_KH!$AI$30</f>
        <v>0</v>
      </c>
      <c r="AD37" s="297">
        <f>CC_KH!$AI$31</f>
        <v>0</v>
      </c>
      <c r="AE37" s="297">
        <f>CC_KH!$AI$32</f>
        <v>0</v>
      </c>
      <c r="AF37" s="297">
        <f>CC_KH!$AI$33</f>
        <v>0</v>
      </c>
      <c r="AG37" s="297">
        <f>CC_KH!$AI$34</f>
        <v>0</v>
      </c>
      <c r="AH37" s="424">
        <f>$D37-$BE37</f>
        <v>0</v>
      </c>
      <c r="AI37" s="297">
        <f>CC_KH!$AI$36</f>
        <v>0</v>
      </c>
      <c r="AJ37" s="297">
        <f>CC_KH!$AI$37</f>
        <v>0</v>
      </c>
      <c r="AK37" s="297">
        <f>CC_KH!$AI$38</f>
        <v>0</v>
      </c>
      <c r="AL37" s="297">
        <f>CC_KH!$AI$39</f>
        <v>0</v>
      </c>
      <c r="AM37" s="297">
        <f>CC_KH!$AI$40</f>
        <v>0</v>
      </c>
      <c r="AN37" s="297">
        <f>CC_KH!$AI$41</f>
        <v>0</v>
      </c>
      <c r="AO37" s="297">
        <f>CC_KH!$AI$42</f>
        <v>0</v>
      </c>
      <c r="AP37" s="297">
        <f>CC_KH!$AI$43</f>
        <v>0</v>
      </c>
      <c r="AQ37" s="376">
        <f>CC_KH!$AI$44</f>
        <v>0</v>
      </c>
      <c r="AR37" s="297">
        <f>CC_KH!$AI$45</f>
        <v>0</v>
      </c>
      <c r="AS37" s="297">
        <f>CC_KH!$AI$46</f>
        <v>0</v>
      </c>
      <c r="AT37" s="297">
        <f>CC_KH!$AI$47</f>
        <v>0</v>
      </c>
      <c r="AU37" s="297">
        <f>CC_KH!$AI$48</f>
        <v>0</v>
      </c>
      <c r="AV37" s="297">
        <f>CC_KH!$AI$49</f>
        <v>0</v>
      </c>
      <c r="AW37" s="297">
        <f>CC_KH!$AI$50</f>
        <v>0</v>
      </c>
      <c r="AX37" s="297">
        <f>CC_KH!$AI$51</f>
        <v>0</v>
      </c>
      <c r="AY37" s="297">
        <f>CC_KH!$AI$52</f>
        <v>0</v>
      </c>
      <c r="AZ37" s="297">
        <f>CC_KH!$AI$53</f>
        <v>0</v>
      </c>
      <c r="BA37" s="297">
        <f>CC_KH!$AI$54</f>
        <v>0</v>
      </c>
      <c r="BB37" s="297">
        <f>CC_KH!$AI$55</f>
        <v>0</v>
      </c>
      <c r="BC37" s="297">
        <f>CC_KH!$AI$56</f>
        <v>0</v>
      </c>
      <c r="BD37" s="376">
        <f>CC_KH!$AI$57</f>
        <v>0</v>
      </c>
      <c r="BE37" s="376">
        <f t="shared" si="60"/>
        <v>0</v>
      </c>
      <c r="BF37" s="379">
        <f t="shared" si="61"/>
        <v>1.3399999999999999</v>
      </c>
      <c r="BG37" s="303">
        <f>AH$60-BE37</f>
        <v>1.3399999999999999</v>
      </c>
    </row>
    <row r="38" spans="1:59" s="354" customFormat="1">
      <c r="A38" s="378"/>
      <c r="B38" s="374" t="s">
        <v>349</v>
      </c>
      <c r="C38" s="375" t="s">
        <v>91</v>
      </c>
      <c r="D38" s="379">
        <f>Bieu01!D38</f>
        <v>0.90388000000000024</v>
      </c>
      <c r="E38" s="365">
        <f t="shared" si="57"/>
        <v>0</v>
      </c>
      <c r="F38" s="376">
        <f t="shared" si="58"/>
        <v>0</v>
      </c>
      <c r="G38" s="297">
        <f>CC_KH!$AJ$9</f>
        <v>0</v>
      </c>
      <c r="H38" s="297">
        <f>CC_KH!$AJ$10</f>
        <v>0</v>
      </c>
      <c r="I38" s="297">
        <f>CC_KH!$AJ$11</f>
        <v>0</v>
      </c>
      <c r="J38" s="297">
        <f>CC_KH!$AJ$12</f>
        <v>0</v>
      </c>
      <c r="K38" s="297">
        <f>CC_KH!$AJ$13</f>
        <v>0</v>
      </c>
      <c r="L38" s="297">
        <f>CC_KH!$AJ$14</f>
        <v>0</v>
      </c>
      <c r="M38" s="297">
        <f>CC_KH!$AJ$15</f>
        <v>0</v>
      </c>
      <c r="N38" s="297"/>
      <c r="O38" s="297">
        <f>CC_KH!$AJ$16</f>
        <v>0</v>
      </c>
      <c r="P38" s="297">
        <f>CC_KH!$AJ$17</f>
        <v>0</v>
      </c>
      <c r="Q38" s="297">
        <f>CC_KH!$AJ$18</f>
        <v>0</v>
      </c>
      <c r="R38" s="365">
        <f t="shared" si="59"/>
        <v>0</v>
      </c>
      <c r="S38" s="297">
        <f>CC_KH!$AJ$20</f>
        <v>0</v>
      </c>
      <c r="T38" s="297">
        <f>CC_KH!$AJ$21</f>
        <v>0</v>
      </c>
      <c r="U38" s="297">
        <f>CC_KH!$AJ$22</f>
        <v>0</v>
      </c>
      <c r="V38" s="297">
        <f>CC_KH!$AJ$23</f>
        <v>0</v>
      </c>
      <c r="W38" s="297">
        <f>CC_KH!$AJ$24</f>
        <v>0</v>
      </c>
      <c r="X38" s="297">
        <f>CC_KH!$AJ$25</f>
        <v>0</v>
      </c>
      <c r="Y38" s="297">
        <f>CC_KH!$AJ$9</f>
        <v>0</v>
      </c>
      <c r="Z38" s="297">
        <f>CC_KH!$AJ$26</f>
        <v>0</v>
      </c>
      <c r="AA38" s="365">
        <f>SUM(AB38:AH38)+SUM(AJ38:AQ38)</f>
        <v>0</v>
      </c>
      <c r="AB38" s="297">
        <f>CC_KH!$AJ$29</f>
        <v>0</v>
      </c>
      <c r="AC38" s="297">
        <f>CC_KH!$AJ$30</f>
        <v>0</v>
      </c>
      <c r="AD38" s="297">
        <f>CC_KH!$AJ$31</f>
        <v>0</v>
      </c>
      <c r="AE38" s="297">
        <f>CC_KH!$AJ$32</f>
        <v>0</v>
      </c>
      <c r="AF38" s="297">
        <f>CC_KH!$AJ$33</f>
        <v>0</v>
      </c>
      <c r="AG38" s="297">
        <f>CC_KH!$AJ$34</f>
        <v>0</v>
      </c>
      <c r="AH38" s="297">
        <f>CC_KH!$AJ$35</f>
        <v>0</v>
      </c>
      <c r="AI38" s="424">
        <f>$D38-$BE38</f>
        <v>0.90388000000000024</v>
      </c>
      <c r="AJ38" s="297">
        <f>CC_KH!$AJ$37</f>
        <v>0</v>
      </c>
      <c r="AK38" s="297">
        <f>CC_KH!$AJ$38</f>
        <v>0</v>
      </c>
      <c r="AL38" s="297">
        <f>CC_KH!$AJ$39</f>
        <v>0</v>
      </c>
      <c r="AM38" s="297">
        <f>CC_KH!$AJ$40</f>
        <v>0</v>
      </c>
      <c r="AN38" s="297">
        <f>CC_KH!$AJ$41</f>
        <v>0</v>
      </c>
      <c r="AO38" s="297">
        <f>CC_KH!$AJ$42</f>
        <v>0</v>
      </c>
      <c r="AP38" s="297">
        <f>CC_KH!$AJ$43</f>
        <v>0</v>
      </c>
      <c r="AQ38" s="376">
        <f>CC_KH!$AJ$44</f>
        <v>0</v>
      </c>
      <c r="AR38" s="297">
        <f>CC_KH!$AJ$45</f>
        <v>0</v>
      </c>
      <c r="AS38" s="297">
        <f>CC_KH!$AJ$46</f>
        <v>0</v>
      </c>
      <c r="AT38" s="297">
        <f>CC_KH!$AJ$47</f>
        <v>0</v>
      </c>
      <c r="AU38" s="297">
        <f>CC_KH!$AJ$48</f>
        <v>0</v>
      </c>
      <c r="AV38" s="297">
        <f>CC_KH!$AJ$49</f>
        <v>0</v>
      </c>
      <c r="AW38" s="297">
        <f>CC_KH!$AJ$50</f>
        <v>0</v>
      </c>
      <c r="AX38" s="297">
        <f>CC_KH!$AJ$51</f>
        <v>0</v>
      </c>
      <c r="AY38" s="297">
        <f>CC_KH!$AJ$52</f>
        <v>0</v>
      </c>
      <c r="AZ38" s="297">
        <f>CC_KH!$AJ$53</f>
        <v>0</v>
      </c>
      <c r="BA38" s="297">
        <f>CC_KH!$AJ$54</f>
        <v>0</v>
      </c>
      <c r="BB38" s="297">
        <f>CC_KH!$AJ$55</f>
        <v>0</v>
      </c>
      <c r="BC38" s="297">
        <f>CC_KH!$AJ$56</f>
        <v>0</v>
      </c>
      <c r="BD38" s="376">
        <f>CC_KH!$AJ$57</f>
        <v>0</v>
      </c>
      <c r="BE38" s="376">
        <f t="shared" si="60"/>
        <v>0</v>
      </c>
      <c r="BF38" s="379">
        <f t="shared" si="61"/>
        <v>0.90388000000000024</v>
      </c>
      <c r="BG38" s="303">
        <f>AI$60-BE38</f>
        <v>0</v>
      </c>
    </row>
    <row r="39" spans="1:59" s="354" customFormat="1">
      <c r="A39" s="378"/>
      <c r="B39" s="374" t="s">
        <v>261</v>
      </c>
      <c r="C39" s="375" t="s">
        <v>270</v>
      </c>
      <c r="D39" s="379">
        <f>Bieu01!D39</f>
        <v>0</v>
      </c>
      <c r="E39" s="365">
        <f t="shared" si="57"/>
        <v>0</v>
      </c>
      <c r="F39" s="376">
        <f t="shared" si="58"/>
        <v>0</v>
      </c>
      <c r="G39" s="297">
        <f>CC_KH!$AK$9</f>
        <v>0</v>
      </c>
      <c r="H39" s="297">
        <f>CC_KH!$AK$10</f>
        <v>0</v>
      </c>
      <c r="I39" s="297">
        <f>CC_KH!$AK$11</f>
        <v>0</v>
      </c>
      <c r="J39" s="297">
        <f>CC_KH!$AK$12</f>
        <v>0</v>
      </c>
      <c r="K39" s="297">
        <f>CC_KH!$AK$13</f>
        <v>0</v>
      </c>
      <c r="L39" s="297">
        <f>CC_KH!$AK$14</f>
        <v>0</v>
      </c>
      <c r="M39" s="297">
        <f>CC_KH!$AK$15</f>
        <v>0</v>
      </c>
      <c r="N39" s="297"/>
      <c r="O39" s="297">
        <f>CC_KH!$AK$16</f>
        <v>0</v>
      </c>
      <c r="P39" s="297">
        <f>CC_KH!$AK$17</f>
        <v>0</v>
      </c>
      <c r="Q39" s="297">
        <f>CC_KH!$AK$18</f>
        <v>0</v>
      </c>
      <c r="R39" s="365">
        <f t="shared" si="59"/>
        <v>0</v>
      </c>
      <c r="S39" s="297">
        <f>CC_KH!$AK$20</f>
        <v>0</v>
      </c>
      <c r="T39" s="297">
        <f>CC_KH!$AK$21</f>
        <v>0</v>
      </c>
      <c r="U39" s="297">
        <f>CC_KH!$AK$22</f>
        <v>0</v>
      </c>
      <c r="V39" s="297">
        <f>CC_KH!$AK$23</f>
        <v>0</v>
      </c>
      <c r="W39" s="297">
        <f>CC_KH!$AK$24</f>
        <v>0</v>
      </c>
      <c r="X39" s="297">
        <f>CC_KH!$AK$25</f>
        <v>0</v>
      </c>
      <c r="Y39" s="297">
        <f>CC_KH!$AK$9</f>
        <v>0</v>
      </c>
      <c r="Z39" s="297">
        <f>CC_KH!$AK$26</f>
        <v>0</v>
      </c>
      <c r="AA39" s="365">
        <f>SUM(AB39:AI39)+SUM(AK39:AQ39)</f>
        <v>0</v>
      </c>
      <c r="AB39" s="297">
        <f>CC_KH!$AK$29</f>
        <v>0</v>
      </c>
      <c r="AC39" s="297">
        <f>CC_KH!$AK$30</f>
        <v>0</v>
      </c>
      <c r="AD39" s="297">
        <f>CC_KH!$AK$31</f>
        <v>0</v>
      </c>
      <c r="AE39" s="297">
        <f>CC_KH!$AK$32</f>
        <v>0</v>
      </c>
      <c r="AF39" s="297">
        <f>CC_KH!$AK$33</f>
        <v>0</v>
      </c>
      <c r="AG39" s="297">
        <f>CC_KH!$AK$34</f>
        <v>0</v>
      </c>
      <c r="AH39" s="297">
        <f>CC_KH!$AK$35</f>
        <v>0</v>
      </c>
      <c r="AI39" s="297">
        <f>CC_KH!$AK$36</f>
        <v>0</v>
      </c>
      <c r="AJ39" s="424">
        <f>$D39-$BE39</f>
        <v>0</v>
      </c>
      <c r="AK39" s="297">
        <f>CC_KH!$AK$38</f>
        <v>0</v>
      </c>
      <c r="AL39" s="297">
        <f>CC_KH!$AK$39</f>
        <v>0</v>
      </c>
      <c r="AM39" s="297">
        <f>CC_KH!$AK$40</f>
        <v>0</v>
      </c>
      <c r="AN39" s="297">
        <f>CC_KH!$AK$41</f>
        <v>0</v>
      </c>
      <c r="AO39" s="297">
        <f>CC_KH!$AK$42</f>
        <v>0</v>
      </c>
      <c r="AP39" s="297">
        <f>CC_KH!$AK$43</f>
        <v>0</v>
      </c>
      <c r="AQ39" s="376">
        <f>CC_KH!$AK$44</f>
        <v>0</v>
      </c>
      <c r="AR39" s="297">
        <f>CC_KH!$AK$45</f>
        <v>0</v>
      </c>
      <c r="AS39" s="297">
        <f>CC_KH!$AK$46</f>
        <v>0</v>
      </c>
      <c r="AT39" s="297">
        <f>CC_KH!$AK$47</f>
        <v>0</v>
      </c>
      <c r="AU39" s="297">
        <f>CC_KH!$AK$48</f>
        <v>0</v>
      </c>
      <c r="AV39" s="297">
        <f>CC_KH!$AK$49</f>
        <v>0</v>
      </c>
      <c r="AW39" s="297">
        <f>CC_KH!$AK$50</f>
        <v>0</v>
      </c>
      <c r="AX39" s="297">
        <f>CC_KH!$AK$51</f>
        <v>0</v>
      </c>
      <c r="AY39" s="297">
        <f>CC_KH!$AK$52</f>
        <v>0</v>
      </c>
      <c r="AZ39" s="297">
        <f>CC_KH!$AK$53</f>
        <v>0</v>
      </c>
      <c r="BA39" s="297">
        <f>CC_KH!$AK$54</f>
        <v>0</v>
      </c>
      <c r="BB39" s="297">
        <f>CC_KH!$AK$55</f>
        <v>0</v>
      </c>
      <c r="BC39" s="297">
        <f>CC_KH!$AK$56</f>
        <v>0</v>
      </c>
      <c r="BD39" s="376">
        <f>CC_KH!$AK$57</f>
        <v>0</v>
      </c>
      <c r="BE39" s="376">
        <f t="shared" si="60"/>
        <v>0</v>
      </c>
      <c r="BF39" s="379">
        <f t="shared" si="61"/>
        <v>0</v>
      </c>
      <c r="BG39" s="303">
        <f>AJ$60-BE39</f>
        <v>0</v>
      </c>
    </row>
    <row r="40" spans="1:59" s="354" customFormat="1">
      <c r="A40" s="378"/>
      <c r="B40" s="374" t="s">
        <v>93</v>
      </c>
      <c r="C40" s="375" t="s">
        <v>94</v>
      </c>
      <c r="D40" s="379">
        <f>Bieu01!D40</f>
        <v>10.662599999999999</v>
      </c>
      <c r="E40" s="365">
        <f t="shared" si="57"/>
        <v>0</v>
      </c>
      <c r="F40" s="376">
        <f t="shared" si="58"/>
        <v>0</v>
      </c>
      <c r="G40" s="297">
        <f>CC_KH!$AL$9</f>
        <v>0</v>
      </c>
      <c r="H40" s="297">
        <f>CC_KH!$AL$10</f>
        <v>0</v>
      </c>
      <c r="I40" s="297">
        <f>CC_KH!$AL$11</f>
        <v>0</v>
      </c>
      <c r="J40" s="297">
        <f>CC_KH!$AL$12</f>
        <v>0</v>
      </c>
      <c r="K40" s="297">
        <f>CC_KH!$AL$13</f>
        <v>0</v>
      </c>
      <c r="L40" s="297">
        <f>CC_KH!$AL$14</f>
        <v>0</v>
      </c>
      <c r="M40" s="297">
        <f>CC_KH!$AL$15</f>
        <v>0</v>
      </c>
      <c r="N40" s="297"/>
      <c r="O40" s="297">
        <f>CC_KH!$AL$16</f>
        <v>0</v>
      </c>
      <c r="P40" s="297">
        <f>CC_KH!$AL$17</f>
        <v>0</v>
      </c>
      <c r="Q40" s="297">
        <f>CC_KH!$AL$18</f>
        <v>0</v>
      </c>
      <c r="R40" s="365">
        <f t="shared" si="59"/>
        <v>0</v>
      </c>
      <c r="S40" s="297">
        <f>CC_KH!$AL$20</f>
        <v>0</v>
      </c>
      <c r="T40" s="297">
        <f>CC_KH!$AL$21</f>
        <v>0</v>
      </c>
      <c r="U40" s="297">
        <f>CC_KH!$AL$22</f>
        <v>0</v>
      </c>
      <c r="V40" s="297">
        <f>CC_KH!$AL$23</f>
        <v>0</v>
      </c>
      <c r="W40" s="297">
        <f>CC_KH!$AL$24</f>
        <v>0</v>
      </c>
      <c r="X40" s="297">
        <f>CC_KH!$AL$25</f>
        <v>0</v>
      </c>
      <c r="Y40" s="297">
        <f>CC_KH!$AL$9</f>
        <v>0</v>
      </c>
      <c r="Z40" s="297">
        <f>CC_KH!$AL$26</f>
        <v>0</v>
      </c>
      <c r="AA40" s="365">
        <f>SUM(AB40:AJ40)+SUM(AL40:AQ40)</f>
        <v>0</v>
      </c>
      <c r="AB40" s="297">
        <f>CC_KH!$AL$29</f>
        <v>0</v>
      </c>
      <c r="AC40" s="297">
        <f>CC_KH!$AL$30</f>
        <v>0</v>
      </c>
      <c r="AD40" s="297">
        <f>CC_KH!$AL$31</f>
        <v>0</v>
      </c>
      <c r="AE40" s="297">
        <f>CC_KH!$AL$32</f>
        <v>0</v>
      </c>
      <c r="AF40" s="297">
        <f>CC_KH!$AL$33</f>
        <v>0</v>
      </c>
      <c r="AG40" s="297">
        <f>CC_KH!$AL$34</f>
        <v>0</v>
      </c>
      <c r="AH40" s="297">
        <f>CC_KH!$AL$35</f>
        <v>0</v>
      </c>
      <c r="AI40" s="297">
        <f>CC_KH!$AL$36</f>
        <v>0</v>
      </c>
      <c r="AJ40" s="297">
        <f>CC_KH!$AL$37</f>
        <v>0</v>
      </c>
      <c r="AK40" s="424">
        <f>$D40-$BE40</f>
        <v>10.662599999999999</v>
      </c>
      <c r="AL40" s="297">
        <f>CC_KH!$AL$39</f>
        <v>0</v>
      </c>
      <c r="AM40" s="297">
        <f>CC_KH!$AL$40</f>
        <v>0</v>
      </c>
      <c r="AN40" s="297">
        <f>CC_KH!$AL$41</f>
        <v>0</v>
      </c>
      <c r="AO40" s="297">
        <f>CC_KH!$AL$42</f>
        <v>0</v>
      </c>
      <c r="AP40" s="297">
        <f>CC_KH!$AL$43</f>
        <v>0</v>
      </c>
      <c r="AQ40" s="376">
        <f>CC_KH!$AL$44</f>
        <v>0</v>
      </c>
      <c r="AR40" s="297">
        <f>CC_KH!$AL$45</f>
        <v>0</v>
      </c>
      <c r="AS40" s="297">
        <f>CC_KH!$AL$46</f>
        <v>0</v>
      </c>
      <c r="AT40" s="297">
        <f>CC_KH!$AL$47</f>
        <v>0</v>
      </c>
      <c r="AU40" s="297">
        <f>CC_KH!$AL$48</f>
        <v>0</v>
      </c>
      <c r="AV40" s="297">
        <f>CC_KH!$AL$49</f>
        <v>0</v>
      </c>
      <c r="AW40" s="297">
        <f>CC_KH!$AL$50</f>
        <v>0</v>
      </c>
      <c r="AX40" s="297">
        <f>CC_KH!$AL$51</f>
        <v>0</v>
      </c>
      <c r="AY40" s="297">
        <f>CC_KH!$AL$52</f>
        <v>0</v>
      </c>
      <c r="AZ40" s="297">
        <f>CC_KH!$AL$53</f>
        <v>0</v>
      </c>
      <c r="BA40" s="297">
        <f>CC_KH!$AL$54</f>
        <v>0</v>
      </c>
      <c r="BB40" s="297">
        <f>CC_KH!$AL$55</f>
        <v>0</v>
      </c>
      <c r="BC40" s="297">
        <f>CC_KH!$AL$56</f>
        <v>0</v>
      </c>
      <c r="BD40" s="376">
        <f>CC_KH!$AL$57</f>
        <v>0</v>
      </c>
      <c r="BE40" s="376">
        <f t="shared" si="60"/>
        <v>0</v>
      </c>
      <c r="BF40" s="379">
        <f t="shared" si="61"/>
        <v>12.162599999999999</v>
      </c>
      <c r="BG40" s="303">
        <f>AK$60-BE40</f>
        <v>1.5</v>
      </c>
    </row>
    <row r="41" spans="1:59" s="354" customFormat="1">
      <c r="A41" s="378"/>
      <c r="B41" s="374" t="s">
        <v>99</v>
      </c>
      <c r="C41" s="375" t="s">
        <v>100</v>
      </c>
      <c r="D41" s="379">
        <f>Bieu01!D41</f>
        <v>7.4726299999999997</v>
      </c>
      <c r="E41" s="365">
        <f t="shared" si="57"/>
        <v>0</v>
      </c>
      <c r="F41" s="376">
        <f t="shared" si="58"/>
        <v>0</v>
      </c>
      <c r="G41" s="297">
        <f>CC_KH!$AM$9</f>
        <v>0</v>
      </c>
      <c r="H41" s="297">
        <f>CC_KH!$AM$10</f>
        <v>0</v>
      </c>
      <c r="I41" s="297">
        <f>CC_KH!$AM$11</f>
        <v>0</v>
      </c>
      <c r="J41" s="297">
        <f>CC_KH!$AM$12</f>
        <v>0</v>
      </c>
      <c r="K41" s="297">
        <f>CC_KH!$AM$13</f>
        <v>0</v>
      </c>
      <c r="L41" s="297">
        <f>CC_KH!$AM$14</f>
        <v>0</v>
      </c>
      <c r="M41" s="297">
        <f>CC_KH!$AM$15</f>
        <v>0</v>
      </c>
      <c r="N41" s="297"/>
      <c r="O41" s="297">
        <f>CC_KH!$AM$16</f>
        <v>0</v>
      </c>
      <c r="P41" s="297">
        <f>CC_KH!$AM$17</f>
        <v>0</v>
      </c>
      <c r="Q41" s="297">
        <f>CC_KH!$AM$18</f>
        <v>0</v>
      </c>
      <c r="R41" s="365">
        <f t="shared" si="59"/>
        <v>0</v>
      </c>
      <c r="S41" s="297">
        <f>CC_KH!$AM$20</f>
        <v>0</v>
      </c>
      <c r="T41" s="297">
        <f>CC_KH!$AM$21</f>
        <v>0</v>
      </c>
      <c r="U41" s="297">
        <f>CC_KH!$AM$22</f>
        <v>0</v>
      </c>
      <c r="V41" s="297">
        <f>CC_KH!$AM$23</f>
        <v>0</v>
      </c>
      <c r="W41" s="297">
        <f>CC_KH!$AM$24</f>
        <v>0</v>
      </c>
      <c r="X41" s="297">
        <f>CC_KH!$AM$25</f>
        <v>0</v>
      </c>
      <c r="Y41" s="297">
        <f>CC_KH!$AM$9</f>
        <v>0</v>
      </c>
      <c r="Z41" s="297">
        <f>CC_KH!$AM$26</f>
        <v>0</v>
      </c>
      <c r="AA41" s="365">
        <f>SUM(AB41:AK41)+SUM(AM41:AQ41)</f>
        <v>0</v>
      </c>
      <c r="AB41" s="297">
        <f>CC_KH!$AM$29</f>
        <v>0</v>
      </c>
      <c r="AC41" s="297">
        <f>CC_KH!$AM$30</f>
        <v>0</v>
      </c>
      <c r="AD41" s="297">
        <f>CC_KH!$AM$31</f>
        <v>0</v>
      </c>
      <c r="AE41" s="297">
        <f>CC_KH!$AM$32</f>
        <v>0</v>
      </c>
      <c r="AF41" s="297">
        <f>CC_KH!$AM$33</f>
        <v>0</v>
      </c>
      <c r="AG41" s="297">
        <f>CC_KH!$AM$34</f>
        <v>0</v>
      </c>
      <c r="AH41" s="297">
        <f>CC_KH!$AM$35</f>
        <v>0</v>
      </c>
      <c r="AI41" s="297">
        <f>CC_KH!$AM$36</f>
        <v>0</v>
      </c>
      <c r="AJ41" s="297">
        <f>CC_KH!$AM$37</f>
        <v>0</v>
      </c>
      <c r="AK41" s="297">
        <f>CC_KH!$AM$38</f>
        <v>0</v>
      </c>
      <c r="AL41" s="424">
        <f>$D41-$BE41</f>
        <v>7.4726299999999997</v>
      </c>
      <c r="AM41" s="297">
        <f>CC_KH!$AM$40</f>
        <v>0</v>
      </c>
      <c r="AN41" s="297">
        <f>CC_KH!$AM$41</f>
        <v>0</v>
      </c>
      <c r="AO41" s="297">
        <f>CC_KH!$AM$42</f>
        <v>0</v>
      </c>
      <c r="AP41" s="297">
        <f>CC_KH!$AM$43</f>
        <v>0</v>
      </c>
      <c r="AQ41" s="376">
        <f>CC_KH!$AM$44</f>
        <v>0</v>
      </c>
      <c r="AR41" s="297">
        <f>CC_KH!$AM$45</f>
        <v>0</v>
      </c>
      <c r="AS41" s="297">
        <f>CC_KH!$AM$46</f>
        <v>0</v>
      </c>
      <c r="AT41" s="297">
        <f>CC_KH!$AM$47</f>
        <v>0</v>
      </c>
      <c r="AU41" s="297">
        <f>CC_KH!$AM$48</f>
        <v>0</v>
      </c>
      <c r="AV41" s="297">
        <f>CC_KH!$AM$49</f>
        <v>0</v>
      </c>
      <c r="AW41" s="297">
        <f>CC_KH!$AM$50</f>
        <v>0</v>
      </c>
      <c r="AX41" s="297">
        <f>CC_KH!$AM$51</f>
        <v>0</v>
      </c>
      <c r="AY41" s="297">
        <f>CC_KH!$AM$52</f>
        <v>0</v>
      </c>
      <c r="AZ41" s="297">
        <f>CC_KH!$AM$53</f>
        <v>0</v>
      </c>
      <c r="BA41" s="297">
        <f>CC_KH!$AM$54</f>
        <v>0</v>
      </c>
      <c r="BB41" s="297">
        <f>CC_KH!$AM$55</f>
        <v>0</v>
      </c>
      <c r="BC41" s="297">
        <f>CC_KH!$AM$56</f>
        <v>0</v>
      </c>
      <c r="BD41" s="376">
        <f>CC_KH!$AM$57</f>
        <v>0</v>
      </c>
      <c r="BE41" s="376">
        <f t="shared" si="60"/>
        <v>0</v>
      </c>
      <c r="BF41" s="379">
        <f t="shared" si="61"/>
        <v>7.4726299999999997</v>
      </c>
      <c r="BG41" s="303">
        <f>AL$60-BE41</f>
        <v>0</v>
      </c>
    </row>
    <row r="42" spans="1:59" s="354" customFormat="1">
      <c r="A42" s="378"/>
      <c r="B42" s="374" t="s">
        <v>117</v>
      </c>
      <c r="C42" s="375" t="s">
        <v>118</v>
      </c>
      <c r="D42" s="379">
        <f>Bieu01!D42</f>
        <v>3.87113</v>
      </c>
      <c r="E42" s="365">
        <f t="shared" si="57"/>
        <v>0</v>
      </c>
      <c r="F42" s="376">
        <f t="shared" si="58"/>
        <v>0</v>
      </c>
      <c r="G42" s="297">
        <f>CC_KH!$AN$9</f>
        <v>0</v>
      </c>
      <c r="H42" s="297">
        <f>CC_KH!$AN$10</f>
        <v>0</v>
      </c>
      <c r="I42" s="297">
        <f>CC_KH!$AN$11</f>
        <v>0</v>
      </c>
      <c r="J42" s="297">
        <f>CC_KH!$AN$12</f>
        <v>0</v>
      </c>
      <c r="K42" s="297">
        <f>CC_KH!$AN$13</f>
        <v>0</v>
      </c>
      <c r="L42" s="297">
        <f>CC_KH!$AN$14</f>
        <v>0</v>
      </c>
      <c r="M42" s="297">
        <f>CC_KH!$AN$15</f>
        <v>0</v>
      </c>
      <c r="N42" s="297"/>
      <c r="O42" s="297">
        <f>CC_KH!$AN$16</f>
        <v>0</v>
      </c>
      <c r="P42" s="297">
        <f>CC_KH!$AN$17</f>
        <v>0</v>
      </c>
      <c r="Q42" s="297">
        <f>CC_KH!$AN$18</f>
        <v>0</v>
      </c>
      <c r="R42" s="365">
        <f t="shared" si="59"/>
        <v>0</v>
      </c>
      <c r="S42" s="297">
        <f>CC_KH!$AN$20</f>
        <v>0</v>
      </c>
      <c r="T42" s="297">
        <f>CC_KH!$AN$21</f>
        <v>0</v>
      </c>
      <c r="U42" s="297">
        <f>CC_KH!$AN$22</f>
        <v>0</v>
      </c>
      <c r="V42" s="297">
        <f>CC_KH!$AN$23</f>
        <v>0</v>
      </c>
      <c r="W42" s="297">
        <f>CC_KH!$AN$24</f>
        <v>0</v>
      </c>
      <c r="X42" s="297">
        <f>CC_KH!$AN$25</f>
        <v>0</v>
      </c>
      <c r="Y42" s="297">
        <f>CC_KH!$AN$9</f>
        <v>0</v>
      </c>
      <c r="Z42" s="297">
        <f>CC_KH!$AN$26</f>
        <v>0</v>
      </c>
      <c r="AA42" s="365">
        <f>SUM(AB42:AL42)+SUM(AN42:AQ42)</f>
        <v>0</v>
      </c>
      <c r="AB42" s="297">
        <f>CC_KH!$AN$29</f>
        <v>0</v>
      </c>
      <c r="AC42" s="297">
        <f>CC_KH!$AN$30</f>
        <v>0</v>
      </c>
      <c r="AD42" s="297">
        <f>CC_KH!$AN$31</f>
        <v>0</v>
      </c>
      <c r="AE42" s="297">
        <f>CC_KH!$AN$32</f>
        <v>0</v>
      </c>
      <c r="AF42" s="297">
        <f>CC_KH!$AN$33</f>
        <v>0</v>
      </c>
      <c r="AG42" s="297">
        <f>CC_KH!$AN$34</f>
        <v>0</v>
      </c>
      <c r="AH42" s="297">
        <f>CC_KH!$AN$35</f>
        <v>0</v>
      </c>
      <c r="AI42" s="297">
        <f>CC_KH!$AN$36</f>
        <v>0</v>
      </c>
      <c r="AJ42" s="297">
        <f>CC_KH!$AN$37</f>
        <v>0</v>
      </c>
      <c r="AK42" s="297">
        <f>CC_KH!$AN$38</f>
        <v>0</v>
      </c>
      <c r="AL42" s="297">
        <f>CC_KH!$AN$39</f>
        <v>0</v>
      </c>
      <c r="AM42" s="424">
        <f>$D42-$BE42</f>
        <v>3.87113</v>
      </c>
      <c r="AN42" s="297">
        <f>CC_KH!$AN$41</f>
        <v>0</v>
      </c>
      <c r="AO42" s="297">
        <f>CC_KH!$AN$42</f>
        <v>0</v>
      </c>
      <c r="AP42" s="297">
        <f>CC_KH!$AN$43</f>
        <v>0</v>
      </c>
      <c r="AQ42" s="376">
        <f>CC_KH!$AN$44</f>
        <v>0</v>
      </c>
      <c r="AR42" s="297">
        <f>CC_KH!$AN$45</f>
        <v>0</v>
      </c>
      <c r="AS42" s="297">
        <f>CC_KH!$AN$46</f>
        <v>0</v>
      </c>
      <c r="AT42" s="297">
        <f>CC_KH!$AN$47</f>
        <v>0</v>
      </c>
      <c r="AU42" s="297">
        <f>CC_KH!$AN$48</f>
        <v>0</v>
      </c>
      <c r="AV42" s="297">
        <f>CC_KH!$AN$49</f>
        <v>0</v>
      </c>
      <c r="AW42" s="297">
        <f>CC_KH!$AN$50</f>
        <v>0</v>
      </c>
      <c r="AX42" s="297">
        <f>CC_KH!$AN$51</f>
        <v>0</v>
      </c>
      <c r="AY42" s="297">
        <f>CC_KH!$AN$52</f>
        <v>0</v>
      </c>
      <c r="AZ42" s="297">
        <f>CC_KH!$AN$53</f>
        <v>0</v>
      </c>
      <c r="BA42" s="297">
        <f>CC_KH!$AN$54</f>
        <v>0</v>
      </c>
      <c r="BB42" s="297">
        <f>CC_KH!$AN$55</f>
        <v>0</v>
      </c>
      <c r="BC42" s="297">
        <f>CC_KH!$AN$56</f>
        <v>0</v>
      </c>
      <c r="BD42" s="376">
        <f>CC_KH!$AN$57</f>
        <v>0</v>
      </c>
      <c r="BE42" s="376">
        <f t="shared" si="60"/>
        <v>0</v>
      </c>
      <c r="BF42" s="379">
        <f t="shared" si="61"/>
        <v>3.87113</v>
      </c>
      <c r="BG42" s="303">
        <f>AM$60-BE42</f>
        <v>0</v>
      </c>
    </row>
    <row r="43" spans="1:59" s="354" customFormat="1" ht="25.5">
      <c r="A43" s="378"/>
      <c r="B43" s="374" t="s">
        <v>350</v>
      </c>
      <c r="C43" s="375" t="s">
        <v>121</v>
      </c>
      <c r="D43" s="379">
        <f>Bieu01!D43</f>
        <v>18.240389999999998</v>
      </c>
      <c r="E43" s="365">
        <f t="shared" si="57"/>
        <v>0</v>
      </c>
      <c r="F43" s="376">
        <f t="shared" si="58"/>
        <v>0</v>
      </c>
      <c r="G43" s="297">
        <f>CC_KH!$AO$9</f>
        <v>0</v>
      </c>
      <c r="H43" s="297">
        <f>CC_KH!$AO$10</f>
        <v>0</v>
      </c>
      <c r="I43" s="297">
        <f>CC_KH!$AO$11</f>
        <v>0</v>
      </c>
      <c r="J43" s="297">
        <f>CC_KH!$AO$12</f>
        <v>0</v>
      </c>
      <c r="K43" s="297">
        <f>CC_KH!$AO$13</f>
        <v>0</v>
      </c>
      <c r="L43" s="297">
        <f>CC_KH!$AO$14</f>
        <v>0</v>
      </c>
      <c r="M43" s="297">
        <f>CC_KH!$AO$15</f>
        <v>0</v>
      </c>
      <c r="N43" s="297"/>
      <c r="O43" s="297">
        <f>CC_KH!$AO$16</f>
        <v>0</v>
      </c>
      <c r="P43" s="297">
        <f>CC_KH!$AO$17</f>
        <v>0</v>
      </c>
      <c r="Q43" s="297">
        <f>CC_KH!$AO$18</f>
        <v>0</v>
      </c>
      <c r="R43" s="365">
        <f t="shared" si="59"/>
        <v>0</v>
      </c>
      <c r="S43" s="297">
        <f>CC_KH!$AO$20</f>
        <v>0</v>
      </c>
      <c r="T43" s="297">
        <f>CC_KH!$AO$21</f>
        <v>0</v>
      </c>
      <c r="U43" s="297">
        <f>CC_KH!$AO$22</f>
        <v>0</v>
      </c>
      <c r="V43" s="297">
        <f>CC_KH!$AO$23</f>
        <v>0</v>
      </c>
      <c r="W43" s="297">
        <f>CC_KH!$AO$24</f>
        <v>0</v>
      </c>
      <c r="X43" s="297">
        <f>CC_KH!$AO$25</f>
        <v>0</v>
      </c>
      <c r="Y43" s="297">
        <f>CC_KH!$AO$9</f>
        <v>0</v>
      </c>
      <c r="Z43" s="297">
        <f>CC_KH!$AO$26</f>
        <v>0</v>
      </c>
      <c r="AA43" s="365">
        <f>SUM(AB43:AM43)+SUM(AO43:AQ43)</f>
        <v>0</v>
      </c>
      <c r="AB43" s="297">
        <f>CC_KH!$AO$29</f>
        <v>0</v>
      </c>
      <c r="AC43" s="297">
        <f>CC_KH!$AO$30</f>
        <v>0</v>
      </c>
      <c r="AD43" s="297">
        <f>CC_KH!$AO$31</f>
        <v>0</v>
      </c>
      <c r="AE43" s="297">
        <f>CC_KH!$AO$32</f>
        <v>0</v>
      </c>
      <c r="AF43" s="297">
        <f>CC_KH!$AO$33</f>
        <v>0</v>
      </c>
      <c r="AG43" s="297">
        <f>CC_KH!$AO$34</f>
        <v>0</v>
      </c>
      <c r="AH43" s="297">
        <f>CC_KH!$AO$35</f>
        <v>0</v>
      </c>
      <c r="AI43" s="297">
        <f>CC_KH!$AO$36</f>
        <v>0</v>
      </c>
      <c r="AJ43" s="297">
        <f>CC_KH!$AO$37</f>
        <v>0</v>
      </c>
      <c r="AK43" s="297">
        <f>CC_KH!$AO$38</f>
        <v>0</v>
      </c>
      <c r="AL43" s="297">
        <f>CC_KH!$AO$39</f>
        <v>0</v>
      </c>
      <c r="AM43" s="297">
        <f>CC_KH!$AO$40</f>
        <v>0</v>
      </c>
      <c r="AN43" s="424">
        <f>$D43-$BE43</f>
        <v>18.240389999999998</v>
      </c>
      <c r="AO43" s="297">
        <f>CC_KH!$AO$42</f>
        <v>0</v>
      </c>
      <c r="AP43" s="297">
        <f>CC_KH!$AO$43</f>
        <v>0</v>
      </c>
      <c r="AQ43" s="376">
        <f>CC_KH!$AO$44</f>
        <v>0</v>
      </c>
      <c r="AR43" s="297">
        <f>CC_KH!$AO$45</f>
        <v>0</v>
      </c>
      <c r="AS43" s="297">
        <f>CC_KH!$AO$46</f>
        <v>0</v>
      </c>
      <c r="AT43" s="297">
        <f>CC_KH!$AO$47</f>
        <v>0</v>
      </c>
      <c r="AU43" s="297">
        <f>CC_KH!$AO$48</f>
        <v>0</v>
      </c>
      <c r="AV43" s="297">
        <f>CC_KH!$AO$49</f>
        <v>0</v>
      </c>
      <c r="AW43" s="297">
        <f>CC_KH!$AO$50</f>
        <v>0</v>
      </c>
      <c r="AX43" s="297">
        <f>CC_KH!$AO$51</f>
        <v>0</v>
      </c>
      <c r="AY43" s="297">
        <f>CC_KH!$AO$52</f>
        <v>0</v>
      </c>
      <c r="AZ43" s="297">
        <f>CC_KH!$AO$53</f>
        <v>0</v>
      </c>
      <c r="BA43" s="297">
        <f>CC_KH!$AO$54</f>
        <v>0</v>
      </c>
      <c r="BB43" s="297">
        <f>CC_KH!$AO$55</f>
        <v>0</v>
      </c>
      <c r="BC43" s="297">
        <f>CC_KH!$AO$56</f>
        <v>0</v>
      </c>
      <c r="BD43" s="376">
        <f>CC_KH!$AO$57</f>
        <v>0</v>
      </c>
      <c r="BE43" s="376">
        <f t="shared" si="60"/>
        <v>0</v>
      </c>
      <c r="BF43" s="379">
        <f t="shared" si="61"/>
        <v>20.150389999999998</v>
      </c>
      <c r="BG43" s="303">
        <f>AN$60-BE43</f>
        <v>1.9100000000000001</v>
      </c>
    </row>
    <row r="44" spans="1:59" s="354" customFormat="1" hidden="1">
      <c r="A44" s="378"/>
      <c r="B44" s="374" t="s">
        <v>351</v>
      </c>
      <c r="C44" s="375" t="s">
        <v>86</v>
      </c>
      <c r="D44" s="379">
        <f>Bieu01!D44</f>
        <v>0</v>
      </c>
      <c r="E44" s="365">
        <f t="shared" si="57"/>
        <v>0</v>
      </c>
      <c r="F44" s="376">
        <f t="shared" si="58"/>
        <v>0</v>
      </c>
      <c r="G44" s="297">
        <f>CC_KH!$AP$9</f>
        <v>0</v>
      </c>
      <c r="H44" s="297">
        <f>CC_KH!$AP$10</f>
        <v>0</v>
      </c>
      <c r="I44" s="297">
        <f>CC_KH!$AP$11</f>
        <v>0</v>
      </c>
      <c r="J44" s="297">
        <f>CC_KH!$AP$12</f>
        <v>0</v>
      </c>
      <c r="K44" s="297">
        <f>CC_KH!$AP$13</f>
        <v>0</v>
      </c>
      <c r="L44" s="297">
        <f>CC_KH!$AP$14</f>
        <v>0</v>
      </c>
      <c r="M44" s="297">
        <f>CC_KH!$AP$15</f>
        <v>0</v>
      </c>
      <c r="N44" s="297"/>
      <c r="O44" s="297">
        <f>CC_KH!$AP$16</f>
        <v>0</v>
      </c>
      <c r="P44" s="297">
        <f>CC_KH!$AP$17</f>
        <v>0</v>
      </c>
      <c r="Q44" s="297">
        <f>CC_KH!$AP$18</f>
        <v>0</v>
      </c>
      <c r="R44" s="365">
        <f t="shared" si="59"/>
        <v>0</v>
      </c>
      <c r="S44" s="297">
        <f>CC_KH!$AP$20</f>
        <v>0</v>
      </c>
      <c r="T44" s="297">
        <f>CC_KH!$AP$21</f>
        <v>0</v>
      </c>
      <c r="U44" s="297">
        <f>CC_KH!$AP$22</f>
        <v>0</v>
      </c>
      <c r="V44" s="297">
        <f>CC_KH!$AP$23</f>
        <v>0</v>
      </c>
      <c r="W44" s="297">
        <f>CC_KH!$AP$24</f>
        <v>0</v>
      </c>
      <c r="X44" s="297">
        <f>CC_KH!$AP$25</f>
        <v>0</v>
      </c>
      <c r="Y44" s="297">
        <f>CC_KH!$AP$9</f>
        <v>0</v>
      </c>
      <c r="Z44" s="297">
        <f>CC_KH!$AP$26</f>
        <v>0</v>
      </c>
      <c r="AA44" s="365">
        <f>SUM(AB44:AN44)+SUM(AP44:AQ44)</f>
        <v>0</v>
      </c>
      <c r="AB44" s="297">
        <f>CC_KH!$AP$29</f>
        <v>0</v>
      </c>
      <c r="AC44" s="297">
        <f>CC_KH!$AP$30</f>
        <v>0</v>
      </c>
      <c r="AD44" s="297">
        <f>CC_KH!$AP$31</f>
        <v>0</v>
      </c>
      <c r="AE44" s="297">
        <f>CC_KH!$AP$32</f>
        <v>0</v>
      </c>
      <c r="AF44" s="297">
        <f>CC_KH!$AP$33</f>
        <v>0</v>
      </c>
      <c r="AG44" s="297">
        <f>CC_KH!$AP$34</f>
        <v>0</v>
      </c>
      <c r="AH44" s="297">
        <f>CC_KH!$AP$35</f>
        <v>0</v>
      </c>
      <c r="AI44" s="297">
        <f>CC_KH!$AP$36</f>
        <v>0</v>
      </c>
      <c r="AJ44" s="297">
        <f>CC_KH!$AP$37</f>
        <v>0</v>
      </c>
      <c r="AK44" s="297">
        <f>CC_KH!$AP$38</f>
        <v>0</v>
      </c>
      <c r="AL44" s="297">
        <f>CC_KH!$AP$39</f>
        <v>0</v>
      </c>
      <c r="AM44" s="297">
        <f>CC_KH!$AP$40</f>
        <v>0</v>
      </c>
      <c r="AN44" s="297">
        <f>CC_KH!$AP$41</f>
        <v>0</v>
      </c>
      <c r="AO44" s="424">
        <f>$D44-$BE44</f>
        <v>0</v>
      </c>
      <c r="AP44" s="297">
        <f>CC_KH!$AP$43</f>
        <v>0</v>
      </c>
      <c r="AQ44" s="376">
        <f>CC_KH!$AP$44</f>
        <v>0</v>
      </c>
      <c r="AR44" s="297">
        <f>CC_KH!$AP$45</f>
        <v>0</v>
      </c>
      <c r="AS44" s="297">
        <f>CC_KH!$AP$46</f>
        <v>0</v>
      </c>
      <c r="AT44" s="297">
        <f>CC_KH!$AP$47</f>
        <v>0</v>
      </c>
      <c r="AU44" s="297">
        <f>CC_KH!$AP$48</f>
        <v>0</v>
      </c>
      <c r="AV44" s="297">
        <f>CC_KH!$AP$49</f>
        <v>0</v>
      </c>
      <c r="AW44" s="297">
        <f>CC_KH!$AP$50</f>
        <v>0</v>
      </c>
      <c r="AX44" s="297">
        <f>CC_KH!$AP$51</f>
        <v>0</v>
      </c>
      <c r="AY44" s="297">
        <f>CC_KH!$AP$52</f>
        <v>0</v>
      </c>
      <c r="AZ44" s="297">
        <f>CC_KH!$AP$53</f>
        <v>0</v>
      </c>
      <c r="BA44" s="297">
        <f>CC_KH!$AP$54</f>
        <v>0</v>
      </c>
      <c r="BB44" s="297">
        <f>CC_KH!$AP$55</f>
        <v>0</v>
      </c>
      <c r="BC44" s="297">
        <f>CC_KH!$AP$56</f>
        <v>0</v>
      </c>
      <c r="BD44" s="376">
        <f>CC_KH!$AP$57</f>
        <v>0</v>
      </c>
      <c r="BE44" s="376">
        <f t="shared" si="60"/>
        <v>0</v>
      </c>
      <c r="BF44" s="379">
        <f t="shared" si="61"/>
        <v>0</v>
      </c>
      <c r="BG44" s="303">
        <f>AO$60-BE44</f>
        <v>0</v>
      </c>
    </row>
    <row r="45" spans="1:59" s="354" customFormat="1" hidden="1">
      <c r="A45" s="378"/>
      <c r="B45" s="374" t="s">
        <v>352</v>
      </c>
      <c r="C45" s="375" t="s">
        <v>87</v>
      </c>
      <c r="D45" s="379">
        <f>Bieu01!D45</f>
        <v>0</v>
      </c>
      <c r="E45" s="365">
        <f t="shared" si="57"/>
        <v>0</v>
      </c>
      <c r="F45" s="376">
        <f t="shared" si="58"/>
        <v>0</v>
      </c>
      <c r="G45" s="297">
        <f>CC_KH!$AQ$9</f>
        <v>0</v>
      </c>
      <c r="H45" s="297">
        <f>CC_KH!$AQ$10</f>
        <v>0</v>
      </c>
      <c r="I45" s="297">
        <f>CC_KH!$AQ$11</f>
        <v>0</v>
      </c>
      <c r="J45" s="297">
        <f>CC_KH!$AQ$12</f>
        <v>0</v>
      </c>
      <c r="K45" s="297">
        <f>CC_KH!$AQ$13</f>
        <v>0</v>
      </c>
      <c r="L45" s="297">
        <f>CC_KH!$AQ$14</f>
        <v>0</v>
      </c>
      <c r="M45" s="297">
        <f>CC_KH!$AQ$15</f>
        <v>0</v>
      </c>
      <c r="N45" s="297"/>
      <c r="O45" s="297">
        <f>CC_KH!$AQ$16</f>
        <v>0</v>
      </c>
      <c r="P45" s="297">
        <f>CC_KH!$AQ$17</f>
        <v>0</v>
      </c>
      <c r="Q45" s="297">
        <f>CC_KH!$AQ$18</f>
        <v>0</v>
      </c>
      <c r="R45" s="365">
        <f t="shared" si="59"/>
        <v>0</v>
      </c>
      <c r="S45" s="297">
        <f>CC_KH!$AQ$20</f>
        <v>0</v>
      </c>
      <c r="T45" s="297">
        <f>CC_KH!$AQ$21</f>
        <v>0</v>
      </c>
      <c r="U45" s="297">
        <f>CC_KH!$AQ$22</f>
        <v>0</v>
      </c>
      <c r="V45" s="297">
        <f>CC_KH!$AQ$23</f>
        <v>0</v>
      </c>
      <c r="W45" s="297">
        <f>CC_KH!$AQ$24</f>
        <v>0</v>
      </c>
      <c r="X45" s="297">
        <f>CC_KH!$AQ$25</f>
        <v>0</v>
      </c>
      <c r="Y45" s="297">
        <f>CC_KH!$AQ$9</f>
        <v>0</v>
      </c>
      <c r="Z45" s="297">
        <f>CC_KH!$AQ$26</f>
        <v>0</v>
      </c>
      <c r="AA45" s="365">
        <f>SUM(AB45:AO45)+SUM(AQ45)</f>
        <v>0</v>
      </c>
      <c r="AB45" s="297">
        <f>CC_KH!$AQ$29</f>
        <v>0</v>
      </c>
      <c r="AC45" s="297">
        <f>CC_KH!$AQ$30</f>
        <v>0</v>
      </c>
      <c r="AD45" s="297">
        <f>CC_KH!$AQ$31</f>
        <v>0</v>
      </c>
      <c r="AE45" s="297">
        <f>CC_KH!$AQ$32</f>
        <v>0</v>
      </c>
      <c r="AF45" s="297">
        <f>CC_KH!$AQ$33</f>
        <v>0</v>
      </c>
      <c r="AG45" s="297">
        <f>CC_KH!$AQ$34</f>
        <v>0</v>
      </c>
      <c r="AH45" s="297">
        <f>CC_KH!$AQ$35</f>
        <v>0</v>
      </c>
      <c r="AI45" s="297">
        <f>CC_KH!$AQ$36</f>
        <v>0</v>
      </c>
      <c r="AJ45" s="297">
        <f>CC_KH!$AQ$37</f>
        <v>0</v>
      </c>
      <c r="AK45" s="297">
        <f>CC_KH!$AQ$38</f>
        <v>0</v>
      </c>
      <c r="AL45" s="297">
        <f>CC_KH!$AQ$39</f>
        <v>0</v>
      </c>
      <c r="AM45" s="297">
        <f>CC_KH!$AQ$40</f>
        <v>0</v>
      </c>
      <c r="AN45" s="297">
        <f>CC_KH!$AQ$41</f>
        <v>0</v>
      </c>
      <c r="AO45" s="297">
        <f>CC_KH!$AQ$42</f>
        <v>0</v>
      </c>
      <c r="AP45" s="424">
        <f>$D45-$BE45</f>
        <v>0</v>
      </c>
      <c r="AQ45" s="376">
        <f>CC_KH!$AQ$44</f>
        <v>0</v>
      </c>
      <c r="AR45" s="297">
        <f>CC_KH!$AQ$45</f>
        <v>0</v>
      </c>
      <c r="AS45" s="297">
        <f>CC_KH!$AQ$46</f>
        <v>0</v>
      </c>
      <c r="AT45" s="297">
        <f>CC_KH!$AQ$47</f>
        <v>0</v>
      </c>
      <c r="AU45" s="297">
        <f>CC_KH!$AQ$48</f>
        <v>0</v>
      </c>
      <c r="AV45" s="297">
        <f>CC_KH!$AQ$49</f>
        <v>0</v>
      </c>
      <c r="AW45" s="297">
        <f>CC_KH!$AQ$50</f>
        <v>0</v>
      </c>
      <c r="AX45" s="297">
        <f>CC_KH!$AQ$51</f>
        <v>0</v>
      </c>
      <c r="AY45" s="297">
        <f>CC_KH!$AQ$52</f>
        <v>0</v>
      </c>
      <c r="AZ45" s="297">
        <f>CC_KH!$AQ$53</f>
        <v>0</v>
      </c>
      <c r="BA45" s="297">
        <f>CC_KH!$AQ$54</f>
        <v>0</v>
      </c>
      <c r="BB45" s="297">
        <f>CC_KH!$AQ$55</f>
        <v>0</v>
      </c>
      <c r="BC45" s="297">
        <f>CC_KH!$AQ$56</f>
        <v>0</v>
      </c>
      <c r="BD45" s="376">
        <f>CC_KH!$AQ$57</f>
        <v>0</v>
      </c>
      <c r="BE45" s="376">
        <f t="shared" si="60"/>
        <v>0</v>
      </c>
      <c r="BF45" s="379">
        <f t="shared" si="61"/>
        <v>0</v>
      </c>
      <c r="BG45" s="303">
        <f>AP$60-BE45</f>
        <v>0</v>
      </c>
    </row>
    <row r="46" spans="1:59" s="354" customFormat="1">
      <c r="A46" s="378"/>
      <c r="B46" s="374" t="s">
        <v>273</v>
      </c>
      <c r="C46" s="375" t="s">
        <v>92</v>
      </c>
      <c r="D46" s="379">
        <f>Bieu01!D46</f>
        <v>7.1830100000000003</v>
      </c>
      <c r="E46" s="365">
        <f t="shared" si="57"/>
        <v>0</v>
      </c>
      <c r="F46" s="376">
        <f t="shared" si="58"/>
        <v>0</v>
      </c>
      <c r="G46" s="297">
        <f>CC_KH!$AR$9</f>
        <v>0</v>
      </c>
      <c r="H46" s="297">
        <f>CC_KH!$AR$10</f>
        <v>0</v>
      </c>
      <c r="I46" s="297">
        <f>CC_KH!$AR$11</f>
        <v>0</v>
      </c>
      <c r="J46" s="297">
        <f>CC_KH!$AR$12</f>
        <v>0</v>
      </c>
      <c r="K46" s="297">
        <f>CC_KH!$AR$13</f>
        <v>0</v>
      </c>
      <c r="L46" s="297">
        <f>CC_KH!$AR$14</f>
        <v>0</v>
      </c>
      <c r="M46" s="297">
        <f>CC_KH!$AR$15</f>
        <v>0</v>
      </c>
      <c r="N46" s="297"/>
      <c r="O46" s="297">
        <f>CC_KH!$AR$16</f>
        <v>0</v>
      </c>
      <c r="P46" s="297">
        <f>CC_KH!$AR$17</f>
        <v>0</v>
      </c>
      <c r="Q46" s="297">
        <f>CC_KH!$AR$18</f>
        <v>0</v>
      </c>
      <c r="R46" s="365">
        <f t="shared" si="59"/>
        <v>0</v>
      </c>
      <c r="S46" s="297">
        <f>CC_KH!$AR$20</f>
        <v>0</v>
      </c>
      <c r="T46" s="297">
        <f>CC_KH!$AR$21</f>
        <v>0</v>
      </c>
      <c r="U46" s="297">
        <f>CC_KH!$AR$22</f>
        <v>0</v>
      </c>
      <c r="V46" s="297">
        <f>CC_KH!$AR$23</f>
        <v>0</v>
      </c>
      <c r="W46" s="297">
        <f>CC_KH!$AR$24</f>
        <v>0</v>
      </c>
      <c r="X46" s="297">
        <f>CC_KH!$AR$25</f>
        <v>0</v>
      </c>
      <c r="Y46" s="297">
        <f>CC_KH!$AR$9</f>
        <v>0</v>
      </c>
      <c r="Z46" s="297">
        <f>CC_KH!$AR$26</f>
        <v>0</v>
      </c>
      <c r="AA46" s="365">
        <f>SUM(AB46:AP46)</f>
        <v>0</v>
      </c>
      <c r="AB46" s="297">
        <f>CC_KH!$AR$29</f>
        <v>0</v>
      </c>
      <c r="AC46" s="297">
        <f>CC_KH!$AR$30</f>
        <v>0</v>
      </c>
      <c r="AD46" s="297">
        <f>CC_KH!$AR$31</f>
        <v>0</v>
      </c>
      <c r="AE46" s="297">
        <f>CC_KH!$AR$32</f>
        <v>0</v>
      </c>
      <c r="AF46" s="297">
        <f>CC_KH!$AR$33</f>
        <v>0</v>
      </c>
      <c r="AG46" s="297">
        <f>CC_KH!$AR$34</f>
        <v>0</v>
      </c>
      <c r="AH46" s="297">
        <f>CC_KH!$AR$35</f>
        <v>0</v>
      </c>
      <c r="AI46" s="297">
        <f>CC_KH!$AR$36</f>
        <v>0</v>
      </c>
      <c r="AJ46" s="297">
        <f>CC_KH!$AR$37</f>
        <v>0</v>
      </c>
      <c r="AK46" s="297">
        <f>CC_KH!$AR$38</f>
        <v>0</v>
      </c>
      <c r="AL46" s="297">
        <f>CC_KH!$AR$39</f>
        <v>0</v>
      </c>
      <c r="AM46" s="297">
        <f>CC_KH!$AR$40</f>
        <v>0</v>
      </c>
      <c r="AN46" s="297">
        <f>CC_KH!$AR$41</f>
        <v>0</v>
      </c>
      <c r="AO46" s="297">
        <f>CC_KH!$AR$42</f>
        <v>0</v>
      </c>
      <c r="AP46" s="297">
        <f>CC_KH!$AR$43</f>
        <v>0</v>
      </c>
      <c r="AQ46" s="424">
        <f>$D46-$BE46</f>
        <v>7.1830100000000003</v>
      </c>
      <c r="AR46" s="297">
        <f>CC_KH!$AR$45</f>
        <v>0</v>
      </c>
      <c r="AS46" s="297">
        <f>CC_KH!$AR$46</f>
        <v>0</v>
      </c>
      <c r="AT46" s="297">
        <f>CC_KH!$AR$47</f>
        <v>0</v>
      </c>
      <c r="AU46" s="297">
        <f>CC_KH!$AR$48</f>
        <v>0</v>
      </c>
      <c r="AV46" s="297">
        <f>CC_KH!$AR$49</f>
        <v>0</v>
      </c>
      <c r="AW46" s="297">
        <f>CC_KH!$AR$50</f>
        <v>0</v>
      </c>
      <c r="AX46" s="297">
        <f>CC_KH!$AR$51</f>
        <v>0</v>
      </c>
      <c r="AY46" s="297">
        <f>CC_KH!$AR$52</f>
        <v>0</v>
      </c>
      <c r="AZ46" s="297">
        <f>CC_KH!$AR$53</f>
        <v>0</v>
      </c>
      <c r="BA46" s="297">
        <f>CC_KH!$AR$54</f>
        <v>0</v>
      </c>
      <c r="BB46" s="297">
        <f>CC_KH!$AR$55</f>
        <v>0</v>
      </c>
      <c r="BC46" s="297">
        <f>CC_KH!$AR$56</f>
        <v>0</v>
      </c>
      <c r="BD46" s="376">
        <f>CC_KH!$AR$57</f>
        <v>0</v>
      </c>
      <c r="BE46" s="376">
        <f t="shared" si="60"/>
        <v>0</v>
      </c>
      <c r="BF46" s="379">
        <f t="shared" si="61"/>
        <v>7.1830100000000003</v>
      </c>
      <c r="BG46" s="303">
        <f>AQ$60-BE46</f>
        <v>0</v>
      </c>
    </row>
    <row r="47" spans="1:59">
      <c r="A47" s="368" t="s">
        <v>160</v>
      </c>
      <c r="B47" s="369" t="s">
        <v>96</v>
      </c>
      <c r="C47" s="370" t="s">
        <v>97</v>
      </c>
      <c r="D47" s="371">
        <f>Bieu01!D47</f>
        <v>0</v>
      </c>
      <c r="E47" s="364">
        <f t="shared" si="57"/>
        <v>0</v>
      </c>
      <c r="F47" s="372">
        <f t="shared" si="58"/>
        <v>0</v>
      </c>
      <c r="G47" s="372">
        <f>CC_KH!$AS$9</f>
        <v>0</v>
      </c>
      <c r="H47" s="376">
        <f>CC_KH!$AS$10</f>
        <v>0</v>
      </c>
      <c r="I47" s="376">
        <f>CC_KH!$AS$11</f>
        <v>0</v>
      </c>
      <c r="J47" s="376">
        <f>CC_KH!$AS$12</f>
        <v>0</v>
      </c>
      <c r="K47" s="376">
        <f>CC_KH!$AS$13</f>
        <v>0</v>
      </c>
      <c r="L47" s="376">
        <f>CC_KH!$AS$14</f>
        <v>0</v>
      </c>
      <c r="M47" s="376">
        <f>CC_KH!$AS$15</f>
        <v>0</v>
      </c>
      <c r="N47" s="376"/>
      <c r="O47" s="376">
        <f>CC_KH!$AS$16</f>
        <v>0</v>
      </c>
      <c r="P47" s="376">
        <f>CC_KH!$AS$17</f>
        <v>0</v>
      </c>
      <c r="Q47" s="376">
        <f>CC_KH!$AS$18</f>
        <v>0</v>
      </c>
      <c r="R47" s="364">
        <f>SUM(S47:AA47)+SUM(AS47:BC47)</f>
        <v>0</v>
      </c>
      <c r="S47" s="376">
        <f>CC_KH!$AS$20</f>
        <v>0</v>
      </c>
      <c r="T47" s="376">
        <f>CC_KH!$AS$21</f>
        <v>0</v>
      </c>
      <c r="U47" s="376">
        <f>CC_KH!$AS$22</f>
        <v>0</v>
      </c>
      <c r="V47" s="376">
        <f>CC_KH!$AS$23</f>
        <v>0</v>
      </c>
      <c r="W47" s="376">
        <f>CC_KH!$AS$24</f>
        <v>0</v>
      </c>
      <c r="X47" s="376">
        <f>CC_KH!$AS$25</f>
        <v>0</v>
      </c>
      <c r="Y47" s="376">
        <f>CC_KH!$AS$9</f>
        <v>0</v>
      </c>
      <c r="Z47" s="376">
        <f>CC_KH!$AS$26</f>
        <v>0</v>
      </c>
      <c r="AA47" s="365">
        <f>SUM(AB47:AQ47)</f>
        <v>0</v>
      </c>
      <c r="AB47" s="376">
        <f>CC_KH!$AS$29</f>
        <v>0</v>
      </c>
      <c r="AC47" s="376">
        <f>CC_KH!$AS$30</f>
        <v>0</v>
      </c>
      <c r="AD47" s="376">
        <f>CC_KH!$AS$31</f>
        <v>0</v>
      </c>
      <c r="AE47" s="376">
        <f>CC_KH!$AS$32</f>
        <v>0</v>
      </c>
      <c r="AF47" s="376">
        <f>CC_KH!$AS$33</f>
        <v>0</v>
      </c>
      <c r="AG47" s="376">
        <f>CC_KH!$AS$34</f>
        <v>0</v>
      </c>
      <c r="AH47" s="376">
        <f>CC_KH!$AS$35</f>
        <v>0</v>
      </c>
      <c r="AI47" s="376">
        <f>CC_KH!$AS$36</f>
        <v>0</v>
      </c>
      <c r="AJ47" s="376">
        <f>CC_KH!$AS$37</f>
        <v>0</v>
      </c>
      <c r="AK47" s="376">
        <f>CC_KH!$AS$38</f>
        <v>0</v>
      </c>
      <c r="AL47" s="376">
        <f>CC_KH!$AS$39</f>
        <v>0</v>
      </c>
      <c r="AM47" s="376">
        <f>CC_KH!$AS$40</f>
        <v>0</v>
      </c>
      <c r="AN47" s="376">
        <f>CC_KH!$AS$41</f>
        <v>0</v>
      </c>
      <c r="AO47" s="376">
        <f>CC_KH!$AS$42</f>
        <v>0</v>
      </c>
      <c r="AP47" s="376">
        <f>CC_KH!$AS$43</f>
        <v>0</v>
      </c>
      <c r="AQ47" s="376">
        <f>CC_KH!$AS$44</f>
        <v>0</v>
      </c>
      <c r="AR47" s="295">
        <f>$D47-$BE47</f>
        <v>0</v>
      </c>
      <c r="AS47" s="372">
        <f>CC_KH!$AS$46</f>
        <v>0</v>
      </c>
      <c r="AT47" s="372">
        <f>CC_KH!$AS$47</f>
        <v>0</v>
      </c>
      <c r="AU47" s="372">
        <f>CC_KH!$AS$48</f>
        <v>0</v>
      </c>
      <c r="AV47" s="372">
        <f>CC_KH!$AS$49</f>
        <v>0</v>
      </c>
      <c r="AW47" s="372">
        <f>CC_KH!$AS$50</f>
        <v>0</v>
      </c>
      <c r="AX47" s="372">
        <f>CC_KH!$AS$51</f>
        <v>0</v>
      </c>
      <c r="AY47" s="372">
        <f>CC_KH!$AS$52</f>
        <v>0</v>
      </c>
      <c r="AZ47" s="372">
        <f>CC_KH!$AS$53</f>
        <v>0</v>
      </c>
      <c r="BA47" s="372">
        <f>CC_KH!$AS$54</f>
        <v>0</v>
      </c>
      <c r="BB47" s="372">
        <f>CC_KH!$AS$55</f>
        <v>0</v>
      </c>
      <c r="BC47" s="372">
        <f>CC_KH!$AS$56</f>
        <v>0</v>
      </c>
      <c r="BD47" s="372">
        <f>CC_KH!$AS$57</f>
        <v>0</v>
      </c>
      <c r="BE47" s="372">
        <f t="shared" si="60"/>
        <v>0</v>
      </c>
      <c r="BF47" s="371">
        <f t="shared" si="61"/>
        <v>0</v>
      </c>
      <c r="BG47" s="302">
        <f>AR$60-BE47</f>
        <v>0</v>
      </c>
    </row>
    <row r="48" spans="1:59">
      <c r="A48" s="368" t="s">
        <v>95</v>
      </c>
      <c r="B48" s="369" t="s">
        <v>125</v>
      </c>
      <c r="C48" s="370" t="s">
        <v>126</v>
      </c>
      <c r="D48" s="371">
        <f>Bieu01!D48</f>
        <v>0.66117999999999999</v>
      </c>
      <c r="E48" s="364">
        <f t="shared" si="57"/>
        <v>0</v>
      </c>
      <c r="F48" s="372">
        <f t="shared" si="58"/>
        <v>0</v>
      </c>
      <c r="G48" s="296">
        <f>CC_KH!$AT$9</f>
        <v>0</v>
      </c>
      <c r="H48" s="296">
        <f>CC_KH!$AT$10</f>
        <v>0</v>
      </c>
      <c r="I48" s="296">
        <f>CC_KH!$AT$11</f>
        <v>0</v>
      </c>
      <c r="J48" s="296">
        <f>CC_KH!$AT$12</f>
        <v>0</v>
      </c>
      <c r="K48" s="296">
        <f>CC_KH!$AT$13</f>
        <v>0</v>
      </c>
      <c r="L48" s="296">
        <f>CC_KH!$AT$14</f>
        <v>0</v>
      </c>
      <c r="M48" s="296">
        <f>CC_KH!$AT$15</f>
        <v>0</v>
      </c>
      <c r="N48" s="296"/>
      <c r="O48" s="296">
        <f>CC_KH!$AT$16</f>
        <v>0</v>
      </c>
      <c r="P48" s="296">
        <f>CC_KH!$AT$17</f>
        <v>0</v>
      </c>
      <c r="Q48" s="296">
        <f>CC_KH!$AT$18</f>
        <v>0</v>
      </c>
      <c r="R48" s="364">
        <f>SUM(S48:AA48)+SUM(AT48:BC48)+SUM(AR48)</f>
        <v>0</v>
      </c>
      <c r="S48" s="296">
        <f>CC_KH!$AT$20</f>
        <v>0</v>
      </c>
      <c r="T48" s="296">
        <f>CC_KH!$AT$21</f>
        <v>0</v>
      </c>
      <c r="U48" s="296">
        <f>CC_KH!$AT$22</f>
        <v>0</v>
      </c>
      <c r="V48" s="296">
        <f>CC_KH!$AT$23</f>
        <v>0</v>
      </c>
      <c r="W48" s="296">
        <f>CC_KH!$AT$24</f>
        <v>0</v>
      </c>
      <c r="X48" s="296">
        <f>CC_KH!$AT$25</f>
        <v>0</v>
      </c>
      <c r="Y48" s="296">
        <f>CC_KH!$AT$9</f>
        <v>0</v>
      </c>
      <c r="Z48" s="296">
        <f>CC_KH!$AT$26</f>
        <v>0</v>
      </c>
      <c r="AA48" s="365">
        <f>SUM(AB48:AQ48)</f>
        <v>0</v>
      </c>
      <c r="AB48" s="297">
        <f>CC_KH!$AT$29</f>
        <v>0</v>
      </c>
      <c r="AC48" s="297">
        <f>CC_KH!$AT$30</f>
        <v>0</v>
      </c>
      <c r="AD48" s="297">
        <f>CC_KH!$AT$31</f>
        <v>0</v>
      </c>
      <c r="AE48" s="297">
        <f>CC_KH!$AT$32</f>
        <v>0</v>
      </c>
      <c r="AF48" s="297">
        <f>CC_KH!$AT$33</f>
        <v>0</v>
      </c>
      <c r="AG48" s="297">
        <f>CC_KH!$AT$34</f>
        <v>0</v>
      </c>
      <c r="AH48" s="297">
        <f>CC_KH!$AT$35</f>
        <v>0</v>
      </c>
      <c r="AI48" s="297">
        <f>CC_KH!$AT$36</f>
        <v>0</v>
      </c>
      <c r="AJ48" s="297">
        <f>CC_KH!$AT$37</f>
        <v>0</v>
      </c>
      <c r="AK48" s="297">
        <f>CC_KH!$AT$38</f>
        <v>0</v>
      </c>
      <c r="AL48" s="297">
        <f>CC_KH!$AT$39</f>
        <v>0</v>
      </c>
      <c r="AM48" s="297">
        <f>CC_KH!$AT$40</f>
        <v>0</v>
      </c>
      <c r="AN48" s="297">
        <f>CC_KH!$AT$41</f>
        <v>0</v>
      </c>
      <c r="AO48" s="297">
        <f>CC_KH!$AT$42</f>
        <v>0</v>
      </c>
      <c r="AP48" s="297">
        <f>CC_KH!$AT$43</f>
        <v>0</v>
      </c>
      <c r="AQ48" s="376">
        <f>CC_KH!$AT$44</f>
        <v>0</v>
      </c>
      <c r="AR48" s="296">
        <f>CC_KH!$AT$45</f>
        <v>0</v>
      </c>
      <c r="AS48" s="295">
        <f>$D48-$BE48</f>
        <v>0.66117999999999999</v>
      </c>
      <c r="AT48" s="296">
        <f>CC_KH!$AT$47</f>
        <v>0</v>
      </c>
      <c r="AU48" s="296">
        <f>CC_KH!$AT$48</f>
        <v>0</v>
      </c>
      <c r="AV48" s="296">
        <f>CC_KH!$AT$49</f>
        <v>0</v>
      </c>
      <c r="AW48" s="296">
        <f>CC_KH!$AT$50</f>
        <v>0</v>
      </c>
      <c r="AX48" s="296">
        <f>CC_KH!$AT$51</f>
        <v>0</v>
      </c>
      <c r="AY48" s="296">
        <f>CC_KH!$AT$52</f>
        <v>0</v>
      </c>
      <c r="AZ48" s="296">
        <f>CC_KH!$AT$53</f>
        <v>0</v>
      </c>
      <c r="BA48" s="296">
        <f>CC_KH!$AT$54</f>
        <v>0</v>
      </c>
      <c r="BB48" s="296">
        <f>CC_KH!$AT$55</f>
        <v>0</v>
      </c>
      <c r="BC48" s="296">
        <f>CC_KH!$AT$56</f>
        <v>0</v>
      </c>
      <c r="BD48" s="372">
        <f>CC_KH!$AT$57</f>
        <v>0</v>
      </c>
      <c r="BE48" s="372">
        <f t="shared" si="60"/>
        <v>0</v>
      </c>
      <c r="BF48" s="371">
        <f t="shared" si="61"/>
        <v>0.66117999999999999</v>
      </c>
      <c r="BG48" s="302">
        <f>AS$60-BE48</f>
        <v>0</v>
      </c>
    </row>
    <row r="49" spans="1:59">
      <c r="A49" s="368" t="s">
        <v>98</v>
      </c>
      <c r="B49" s="369" t="s">
        <v>128</v>
      </c>
      <c r="C49" s="370" t="s">
        <v>129</v>
      </c>
      <c r="D49" s="371">
        <f>Bieu01!D49</f>
        <v>0</v>
      </c>
      <c r="E49" s="364">
        <f t="shared" si="57"/>
        <v>0</v>
      </c>
      <c r="F49" s="372">
        <f t="shared" si="58"/>
        <v>0</v>
      </c>
      <c r="G49" s="296">
        <f>CC_KH!$AU$9</f>
        <v>0</v>
      </c>
      <c r="H49" s="296">
        <f>CC_KH!$AU$10</f>
        <v>0</v>
      </c>
      <c r="I49" s="296">
        <f>CC_KH!$AU$11</f>
        <v>0</v>
      </c>
      <c r="J49" s="296">
        <f>CC_KH!$AU$12</f>
        <v>0</v>
      </c>
      <c r="K49" s="296">
        <f>CC_KH!$AU$13</f>
        <v>0</v>
      </c>
      <c r="L49" s="296">
        <f>CC_KH!$AU$14</f>
        <v>0</v>
      </c>
      <c r="M49" s="296">
        <f>CC_KH!$AU$15</f>
        <v>0</v>
      </c>
      <c r="N49" s="296"/>
      <c r="O49" s="296">
        <f>CC_KH!$AU$16</f>
        <v>0</v>
      </c>
      <c r="P49" s="296">
        <f>CC_KH!$AU$17</f>
        <v>0</v>
      </c>
      <c r="Q49" s="296">
        <f>CC_KH!$AU$18</f>
        <v>0</v>
      </c>
      <c r="R49" s="364">
        <f>SUM(S49:AA49)+SUM(AU49:BC49)+SUM(AR49:AS49)</f>
        <v>0</v>
      </c>
      <c r="S49" s="296">
        <f>CC_KH!$AU$20</f>
        <v>0</v>
      </c>
      <c r="T49" s="296">
        <f>CC_KH!$AU$21</f>
        <v>0</v>
      </c>
      <c r="U49" s="296">
        <f>CC_KH!$AU$22</f>
        <v>0</v>
      </c>
      <c r="V49" s="296">
        <f>CC_KH!$AU$23</f>
        <v>0</v>
      </c>
      <c r="W49" s="296">
        <f>CC_KH!$AU$24</f>
        <v>0</v>
      </c>
      <c r="X49" s="296">
        <f>CC_KH!$AU$25</f>
        <v>0</v>
      </c>
      <c r="Y49" s="296">
        <f>CC_KH!$AU$9</f>
        <v>0</v>
      </c>
      <c r="Z49" s="296">
        <f>CC_KH!$AU$26</f>
        <v>0</v>
      </c>
      <c r="AA49" s="365">
        <f t="shared" ref="AA49:AA61" si="62">SUM(AB49:AQ49)</f>
        <v>0</v>
      </c>
      <c r="AB49" s="297">
        <f>CC_KH!$AU$29</f>
        <v>0</v>
      </c>
      <c r="AC49" s="297">
        <f>CC_KH!$AU$30</f>
        <v>0</v>
      </c>
      <c r="AD49" s="297">
        <f>CC_KH!$AU$31</f>
        <v>0</v>
      </c>
      <c r="AE49" s="297">
        <f>CC_KH!$AU$32</f>
        <v>0</v>
      </c>
      <c r="AF49" s="297">
        <f>CC_KH!$AU$33</f>
        <v>0</v>
      </c>
      <c r="AG49" s="297">
        <f>CC_KH!$AU$34</f>
        <v>0</v>
      </c>
      <c r="AH49" s="297">
        <f>CC_KH!$AU$35</f>
        <v>0</v>
      </c>
      <c r="AI49" s="297">
        <f>CC_KH!$AU$36</f>
        <v>0</v>
      </c>
      <c r="AJ49" s="297">
        <f>CC_KH!$AU$37</f>
        <v>0</v>
      </c>
      <c r="AK49" s="297">
        <f>CC_KH!$AU$38</f>
        <v>0</v>
      </c>
      <c r="AL49" s="297">
        <f>CC_KH!$AU$39</f>
        <v>0</v>
      </c>
      <c r="AM49" s="297">
        <f>CC_KH!$AU$40</f>
        <v>0</v>
      </c>
      <c r="AN49" s="297">
        <f>CC_KH!$AU$41</f>
        <v>0</v>
      </c>
      <c r="AO49" s="297">
        <f>CC_KH!$AU$42</f>
        <v>0</v>
      </c>
      <c r="AP49" s="297">
        <f>CC_KH!$AU$43</f>
        <v>0</v>
      </c>
      <c r="AQ49" s="376">
        <f>CC_KH!$AU$44</f>
        <v>0</v>
      </c>
      <c r="AR49" s="296">
        <f>CC_KH!$AU$45</f>
        <v>0</v>
      </c>
      <c r="AS49" s="296">
        <f>CC_KH!$AU$46</f>
        <v>0</v>
      </c>
      <c r="AT49" s="295">
        <f>$D49-$BE49</f>
        <v>0</v>
      </c>
      <c r="AU49" s="296">
        <f>CC_KH!$AU$48</f>
        <v>0</v>
      </c>
      <c r="AV49" s="296">
        <f>CC_KH!$AU$49</f>
        <v>0</v>
      </c>
      <c r="AW49" s="296">
        <f>CC_KH!$AU$50</f>
        <v>0</v>
      </c>
      <c r="AX49" s="296">
        <f>CC_KH!$AU$51</f>
        <v>0</v>
      </c>
      <c r="AY49" s="296">
        <f>CC_KH!$AU$52</f>
        <v>0</v>
      </c>
      <c r="AZ49" s="296">
        <f>CC_KH!$AU$53</f>
        <v>0</v>
      </c>
      <c r="BA49" s="296">
        <f>CC_KH!$AU$54</f>
        <v>0</v>
      </c>
      <c r="BB49" s="296">
        <f>CC_KH!$AU$55</f>
        <v>0</v>
      </c>
      <c r="BC49" s="296">
        <f>CC_KH!$AU$56</f>
        <v>0</v>
      </c>
      <c r="BD49" s="372">
        <f>CC_KH!$AU$57</f>
        <v>0</v>
      </c>
      <c r="BE49" s="372">
        <f t="shared" si="60"/>
        <v>0</v>
      </c>
      <c r="BF49" s="371">
        <f t="shared" si="61"/>
        <v>0</v>
      </c>
      <c r="BG49" s="302">
        <f>AT$60-BE49</f>
        <v>0</v>
      </c>
    </row>
    <row r="50" spans="1:59">
      <c r="A50" s="368" t="s">
        <v>101</v>
      </c>
      <c r="B50" s="369" t="s">
        <v>102</v>
      </c>
      <c r="C50" s="370" t="s">
        <v>103</v>
      </c>
      <c r="D50" s="371">
        <f>Bieu01!D50</f>
        <v>1176.0495100000001</v>
      </c>
      <c r="E50" s="364">
        <f t="shared" si="57"/>
        <v>0</v>
      </c>
      <c r="F50" s="372">
        <f t="shared" si="58"/>
        <v>0</v>
      </c>
      <c r="G50" s="296">
        <f>CC_KH!$AV$9</f>
        <v>0</v>
      </c>
      <c r="H50" s="296">
        <f>CC_KH!$AV$10</f>
        <v>0</v>
      </c>
      <c r="I50" s="296">
        <f>CC_KH!$AV$11</f>
        <v>0</v>
      </c>
      <c r="J50" s="296">
        <f>CC_KH!$AV$12</f>
        <v>0</v>
      </c>
      <c r="K50" s="296">
        <f>CC_KH!$AV$13</f>
        <v>0</v>
      </c>
      <c r="L50" s="296">
        <f>CC_KH!$AV$14</f>
        <v>0</v>
      </c>
      <c r="M50" s="296">
        <f>CC_KH!$AV$15</f>
        <v>0</v>
      </c>
      <c r="N50" s="296"/>
      <c r="O50" s="296">
        <f>CC_KH!$AV$16</f>
        <v>0</v>
      </c>
      <c r="P50" s="296">
        <f>CC_KH!$AV$17</f>
        <v>0</v>
      </c>
      <c r="Q50" s="296">
        <f>CC_KH!$AV$18</f>
        <v>0</v>
      </c>
      <c r="R50" s="364">
        <f>SUM(S50:AA50)+SUM(AV50:BC50)+SUM(AR50:AT50)</f>
        <v>2.27</v>
      </c>
      <c r="S50" s="296">
        <f>CC_KH!$AV$20</f>
        <v>0</v>
      </c>
      <c r="T50" s="296">
        <f>CC_KH!$AV$21</f>
        <v>0</v>
      </c>
      <c r="U50" s="296">
        <f>CC_KH!$AV$22</f>
        <v>0</v>
      </c>
      <c r="V50" s="296">
        <f>CC_KH!$AV$23</f>
        <v>0</v>
      </c>
      <c r="W50" s="296">
        <f>CC_KH!$AV$24</f>
        <v>0.16</v>
      </c>
      <c r="X50" s="296">
        <f>CC_KH!$AV$25</f>
        <v>0.01</v>
      </c>
      <c r="Y50" s="296">
        <f>CC_KH!$AV$9</f>
        <v>0</v>
      </c>
      <c r="Z50" s="296">
        <f>CC_KH!$AV$26</f>
        <v>0</v>
      </c>
      <c r="AA50" s="365">
        <f t="shared" si="62"/>
        <v>2.1</v>
      </c>
      <c r="AB50" s="297">
        <f>CC_KH!$AV$29</f>
        <v>1.71</v>
      </c>
      <c r="AC50" s="297">
        <f>CC_KH!$AV$30</f>
        <v>0</v>
      </c>
      <c r="AD50" s="297">
        <f>CC_KH!$AV$31</f>
        <v>0.11</v>
      </c>
      <c r="AE50" s="297">
        <f>CC_KH!$AV$32</f>
        <v>0</v>
      </c>
      <c r="AF50" s="297">
        <f>CC_KH!$AV$33</f>
        <v>0</v>
      </c>
      <c r="AG50" s="297">
        <f>CC_KH!$AV$34</f>
        <v>0.03</v>
      </c>
      <c r="AH50" s="297">
        <f>CC_KH!$AV$35</f>
        <v>0</v>
      </c>
      <c r="AI50" s="297">
        <f>CC_KH!$AV$36</f>
        <v>0</v>
      </c>
      <c r="AJ50" s="297">
        <f>CC_KH!$AV$37</f>
        <v>0</v>
      </c>
      <c r="AK50" s="297">
        <f>CC_KH!$AV$38</f>
        <v>0.25</v>
      </c>
      <c r="AL50" s="297">
        <f>CC_KH!$AV$39</f>
        <v>0</v>
      </c>
      <c r="AM50" s="297">
        <f>CC_KH!$AV$40</f>
        <v>0</v>
      </c>
      <c r="AN50" s="297">
        <f>CC_KH!$AV$41</f>
        <v>0</v>
      </c>
      <c r="AO50" s="297">
        <f>CC_KH!$AV$42</f>
        <v>0</v>
      </c>
      <c r="AP50" s="297">
        <f>CC_KH!$AV$43</f>
        <v>0</v>
      </c>
      <c r="AQ50" s="376">
        <f>CC_KH!$AV$44</f>
        <v>0</v>
      </c>
      <c r="AR50" s="296">
        <f>CC_KH!$AV$45</f>
        <v>0</v>
      </c>
      <c r="AS50" s="296">
        <f>CC_KH!$AV$46</f>
        <v>0</v>
      </c>
      <c r="AT50" s="296">
        <f>CC_KH!$AV$47</f>
        <v>0</v>
      </c>
      <c r="AU50" s="295">
        <f>$D50-$BE50</f>
        <v>1173.7795100000001</v>
      </c>
      <c r="AV50" s="296">
        <f>CC_KH!$AV$49</f>
        <v>0</v>
      </c>
      <c r="AW50" s="296">
        <f>CC_KH!$AV$50</f>
        <v>0</v>
      </c>
      <c r="AX50" s="296">
        <f>CC_KH!$AV$51</f>
        <v>0</v>
      </c>
      <c r="AY50" s="296">
        <f>CC_KH!$AV$52</f>
        <v>0</v>
      </c>
      <c r="AZ50" s="296">
        <f>CC_KH!$AV$53</f>
        <v>0</v>
      </c>
      <c r="BA50" s="296">
        <f>CC_KH!$AV$54</f>
        <v>0</v>
      </c>
      <c r="BB50" s="296">
        <f>CC_KH!$AV$55</f>
        <v>0</v>
      </c>
      <c r="BC50" s="296">
        <f>CC_KH!$AV$56</f>
        <v>0</v>
      </c>
      <c r="BD50" s="372">
        <f>CC_KH!$AV$57</f>
        <v>0</v>
      </c>
      <c r="BE50" s="372">
        <f t="shared" si="60"/>
        <v>2.27</v>
      </c>
      <c r="BF50" s="371">
        <f t="shared" si="61"/>
        <v>1191.9695100000001</v>
      </c>
      <c r="BG50" s="302">
        <f>AU$60-BE50</f>
        <v>15.920000000000002</v>
      </c>
    </row>
    <row r="51" spans="1:59">
      <c r="A51" s="368" t="s">
        <v>104</v>
      </c>
      <c r="B51" s="369" t="s">
        <v>105</v>
      </c>
      <c r="C51" s="370" t="s">
        <v>106</v>
      </c>
      <c r="D51" s="371">
        <f>Bieu01!D51</f>
        <v>115.58717</v>
      </c>
      <c r="E51" s="364">
        <f t="shared" si="57"/>
        <v>0</v>
      </c>
      <c r="F51" s="372">
        <f t="shared" si="58"/>
        <v>0</v>
      </c>
      <c r="G51" s="296">
        <f>CC_KH!$AW$9</f>
        <v>0</v>
      </c>
      <c r="H51" s="296">
        <f>CC_KH!$AW$10</f>
        <v>0</v>
      </c>
      <c r="I51" s="296">
        <f>CC_KH!$AW$11</f>
        <v>0</v>
      </c>
      <c r="J51" s="296">
        <f>CC_KH!$AW$12</f>
        <v>0</v>
      </c>
      <c r="K51" s="296">
        <f>CC_KH!$AW$13</f>
        <v>0</v>
      </c>
      <c r="L51" s="296">
        <f>CC_KH!$AW$14</f>
        <v>0</v>
      </c>
      <c r="M51" s="296">
        <f>CC_KH!$AW$15</f>
        <v>0</v>
      </c>
      <c r="N51" s="296"/>
      <c r="O51" s="296">
        <f>CC_KH!$AW$16</f>
        <v>0</v>
      </c>
      <c r="P51" s="296">
        <f>CC_KH!$AW$17</f>
        <v>0</v>
      </c>
      <c r="Q51" s="296">
        <f>CC_KH!$AW$18</f>
        <v>0</v>
      </c>
      <c r="R51" s="364">
        <f>SUM(S51:AA51)+SUM(AW51:BC51)+SUM(AR51:AU51)</f>
        <v>2.6</v>
      </c>
      <c r="S51" s="296">
        <f>CC_KH!$AW$20</f>
        <v>0</v>
      </c>
      <c r="T51" s="296">
        <f>CC_KH!$AW$21</f>
        <v>0</v>
      </c>
      <c r="U51" s="296">
        <f>CC_KH!$AW$22</f>
        <v>0</v>
      </c>
      <c r="V51" s="296">
        <f>CC_KH!$AW$23</f>
        <v>0</v>
      </c>
      <c r="W51" s="296">
        <f>CC_KH!$AW$24</f>
        <v>0</v>
      </c>
      <c r="X51" s="296">
        <f>CC_KH!$AW$25</f>
        <v>0</v>
      </c>
      <c r="Y51" s="296">
        <f>CC_KH!$AW$9</f>
        <v>0</v>
      </c>
      <c r="Z51" s="296">
        <f>CC_KH!$AW$26</f>
        <v>0</v>
      </c>
      <c r="AA51" s="365">
        <f t="shared" si="62"/>
        <v>2.6</v>
      </c>
      <c r="AB51" s="297">
        <f>CC_KH!$AW$29</f>
        <v>2.6</v>
      </c>
      <c r="AC51" s="297">
        <f>CC_KH!$AW$30</f>
        <v>0</v>
      </c>
      <c r="AD51" s="297">
        <f>CC_KH!$AW$31</f>
        <v>0</v>
      </c>
      <c r="AE51" s="297">
        <f>CC_KH!$AW$32</f>
        <v>0</v>
      </c>
      <c r="AF51" s="297">
        <f>CC_KH!$AW$33</f>
        <v>0</v>
      </c>
      <c r="AG51" s="297">
        <f>CC_KH!$AW$34</f>
        <v>0</v>
      </c>
      <c r="AH51" s="297">
        <f>CC_KH!$AW$35</f>
        <v>0</v>
      </c>
      <c r="AI51" s="297">
        <f>CC_KH!$AW$36</f>
        <v>0</v>
      </c>
      <c r="AJ51" s="297">
        <f>CC_KH!$AW$37</f>
        <v>0</v>
      </c>
      <c r="AK51" s="297">
        <f>CC_KH!$AW$38</f>
        <v>0</v>
      </c>
      <c r="AL51" s="297">
        <f>CC_KH!$AW$39</f>
        <v>0</v>
      </c>
      <c r="AM51" s="297">
        <f>CC_KH!$AW$40</f>
        <v>0</v>
      </c>
      <c r="AN51" s="297">
        <f>CC_KH!$AW$41</f>
        <v>0</v>
      </c>
      <c r="AO51" s="297">
        <f>CC_KH!$AW$42</f>
        <v>0</v>
      </c>
      <c r="AP51" s="297">
        <f>CC_KH!$AW$43</f>
        <v>0</v>
      </c>
      <c r="AQ51" s="376">
        <f>CC_KH!$AW$44</f>
        <v>0</v>
      </c>
      <c r="AR51" s="296">
        <f>CC_KH!$AW$45</f>
        <v>0</v>
      </c>
      <c r="AS51" s="296">
        <f>CC_KH!$AW$46</f>
        <v>0</v>
      </c>
      <c r="AT51" s="296">
        <f>CC_KH!$AW$47</f>
        <v>0</v>
      </c>
      <c r="AU51" s="296">
        <f>CC_KH!$AW$48</f>
        <v>0</v>
      </c>
      <c r="AV51" s="295">
        <f>$D51-$BE51</f>
        <v>112.98717000000001</v>
      </c>
      <c r="AW51" s="296">
        <f>CC_KH!$AW$50</f>
        <v>0</v>
      </c>
      <c r="AX51" s="296">
        <f>CC_KH!$AW$51</f>
        <v>0</v>
      </c>
      <c r="AY51" s="296">
        <f>CC_KH!$AW$52</f>
        <v>0</v>
      </c>
      <c r="AZ51" s="296">
        <f>CC_KH!$AW$53</f>
        <v>0</v>
      </c>
      <c r="BA51" s="296">
        <f>CC_KH!$AW$54</f>
        <v>0</v>
      </c>
      <c r="BB51" s="296">
        <f>CC_KH!$AW$55</f>
        <v>0</v>
      </c>
      <c r="BC51" s="296">
        <f>CC_KH!$AW$56</f>
        <v>0</v>
      </c>
      <c r="BD51" s="372">
        <f>CC_KH!$AW$57</f>
        <v>0</v>
      </c>
      <c r="BE51" s="372">
        <f t="shared" si="60"/>
        <v>2.6</v>
      </c>
      <c r="BF51" s="371">
        <f t="shared" si="61"/>
        <v>116.91717</v>
      </c>
      <c r="BG51" s="302">
        <f>AV$60-BE51</f>
        <v>1.3299999999999996</v>
      </c>
    </row>
    <row r="52" spans="1:59">
      <c r="A52" s="368" t="s">
        <v>107</v>
      </c>
      <c r="B52" s="369" t="s">
        <v>108</v>
      </c>
      <c r="C52" s="370" t="s">
        <v>109</v>
      </c>
      <c r="D52" s="371">
        <f>Bieu01!D52</f>
        <v>21.229959999999998</v>
      </c>
      <c r="E52" s="364">
        <f t="shared" si="57"/>
        <v>0</v>
      </c>
      <c r="F52" s="372">
        <f t="shared" si="58"/>
        <v>0</v>
      </c>
      <c r="G52" s="296">
        <f>CC_KH!$AX$9</f>
        <v>0</v>
      </c>
      <c r="H52" s="296">
        <f>CC_KH!$AX$10</f>
        <v>0</v>
      </c>
      <c r="I52" s="296">
        <f>CC_KH!$AX$11</f>
        <v>0</v>
      </c>
      <c r="J52" s="296">
        <f>CC_KH!$AX$12</f>
        <v>0</v>
      </c>
      <c r="K52" s="296">
        <f>CC_KH!$AX$13</f>
        <v>0</v>
      </c>
      <c r="L52" s="296">
        <f>CC_KH!$AX$14</f>
        <v>0</v>
      </c>
      <c r="M52" s="296">
        <f>CC_KH!$AX$15</f>
        <v>0</v>
      </c>
      <c r="N52" s="296"/>
      <c r="O52" s="296">
        <f>CC_KH!$AX$16</f>
        <v>0</v>
      </c>
      <c r="P52" s="296">
        <f>CC_KH!$AX$17</f>
        <v>0</v>
      </c>
      <c r="Q52" s="296">
        <f>CC_KH!$AX$18</f>
        <v>0</v>
      </c>
      <c r="R52" s="364">
        <f>SUM(S52:AA52)+SUM(AX52:BC52)+SUM(AR52:AV52)</f>
        <v>0</v>
      </c>
      <c r="S52" s="296">
        <f>CC_KH!$AX$20</f>
        <v>0</v>
      </c>
      <c r="T52" s="296">
        <f>CC_KH!$AX$21</f>
        <v>0</v>
      </c>
      <c r="U52" s="296">
        <f>CC_KH!$AX$22</f>
        <v>0</v>
      </c>
      <c r="V52" s="296">
        <f>CC_KH!$AX$23</f>
        <v>0</v>
      </c>
      <c r="W52" s="296">
        <f>CC_KH!$AX$24</f>
        <v>0</v>
      </c>
      <c r="X52" s="296">
        <f>CC_KH!$AX$25</f>
        <v>0</v>
      </c>
      <c r="Y52" s="296">
        <f>CC_KH!$AX$9</f>
        <v>0</v>
      </c>
      <c r="Z52" s="296">
        <f>CC_KH!$AX$26</f>
        <v>0</v>
      </c>
      <c r="AA52" s="365">
        <f t="shared" si="62"/>
        <v>0</v>
      </c>
      <c r="AB52" s="297">
        <f>CC_KH!$AX$29</f>
        <v>0</v>
      </c>
      <c r="AC52" s="297">
        <f>CC_KH!$AX$30</f>
        <v>0</v>
      </c>
      <c r="AD52" s="297">
        <f>CC_KH!$AX$31</f>
        <v>0</v>
      </c>
      <c r="AE52" s="297">
        <f>CC_KH!$AX$32</f>
        <v>0</v>
      </c>
      <c r="AF52" s="297">
        <f>CC_KH!$AX$33</f>
        <v>0</v>
      </c>
      <c r="AG52" s="297">
        <f>CC_KH!$AX$34</f>
        <v>0</v>
      </c>
      <c r="AH52" s="297">
        <f>CC_KH!$AX$35</f>
        <v>0</v>
      </c>
      <c r="AI52" s="297">
        <f>CC_KH!$AX$36</f>
        <v>0</v>
      </c>
      <c r="AJ52" s="297">
        <f>CC_KH!$AX$37</f>
        <v>0</v>
      </c>
      <c r="AK52" s="297">
        <f>CC_KH!$AX$38</f>
        <v>0</v>
      </c>
      <c r="AL52" s="297">
        <f>CC_KH!$AX$39</f>
        <v>0</v>
      </c>
      <c r="AM52" s="297">
        <f>CC_KH!$AX$40</f>
        <v>0</v>
      </c>
      <c r="AN52" s="297">
        <f>CC_KH!$AX$41</f>
        <v>0</v>
      </c>
      <c r="AO52" s="297">
        <f>CC_KH!$AX$42</f>
        <v>0</v>
      </c>
      <c r="AP52" s="297">
        <f>CC_KH!$AX$43</f>
        <v>0</v>
      </c>
      <c r="AQ52" s="376">
        <f>CC_KH!$AX$44</f>
        <v>0</v>
      </c>
      <c r="AR52" s="296">
        <f>CC_KH!$AX$45</f>
        <v>0</v>
      </c>
      <c r="AS52" s="296">
        <f>CC_KH!$AX$46</f>
        <v>0</v>
      </c>
      <c r="AT52" s="296">
        <f>CC_KH!$AX$47</f>
        <v>0</v>
      </c>
      <c r="AU52" s="296">
        <f>CC_KH!$AX$48</f>
        <v>0</v>
      </c>
      <c r="AV52" s="296">
        <f>CC_KH!$AX$49</f>
        <v>0</v>
      </c>
      <c r="AW52" s="295">
        <f>$D52-$BE52</f>
        <v>21.229959999999998</v>
      </c>
      <c r="AX52" s="296">
        <f>CC_KH!$AX$51</f>
        <v>0</v>
      </c>
      <c r="AY52" s="296">
        <f>CC_KH!$AX$52</f>
        <v>0</v>
      </c>
      <c r="AZ52" s="296">
        <f>CC_KH!$AX$53</f>
        <v>0</v>
      </c>
      <c r="BA52" s="296">
        <f>CC_KH!$AX$54</f>
        <v>0</v>
      </c>
      <c r="BB52" s="296">
        <f>CC_KH!$AX$55</f>
        <v>0</v>
      </c>
      <c r="BC52" s="296">
        <f>CC_KH!$AX$56</f>
        <v>0</v>
      </c>
      <c r="BD52" s="372">
        <f>CC_KH!$AX$57</f>
        <v>0</v>
      </c>
      <c r="BE52" s="372">
        <f t="shared" si="60"/>
        <v>0</v>
      </c>
      <c r="BF52" s="371">
        <f t="shared" si="61"/>
        <v>21.339959999999998</v>
      </c>
      <c r="BG52" s="302">
        <f>AW$60-BE52</f>
        <v>0.11</v>
      </c>
    </row>
    <row r="53" spans="1:59" ht="14.1" customHeight="1">
      <c r="A53" s="368" t="s">
        <v>110</v>
      </c>
      <c r="B53" s="369" t="s">
        <v>111</v>
      </c>
      <c r="C53" s="370" t="s">
        <v>112</v>
      </c>
      <c r="D53" s="371">
        <f>Bieu01!D53</f>
        <v>0.15539</v>
      </c>
      <c r="E53" s="364">
        <f t="shared" si="57"/>
        <v>0</v>
      </c>
      <c r="F53" s="372">
        <f t="shared" si="58"/>
        <v>0</v>
      </c>
      <c r="G53" s="296">
        <f>CC_KH!$AY$9</f>
        <v>0</v>
      </c>
      <c r="H53" s="296">
        <f>CC_KH!$AY$10</f>
        <v>0</v>
      </c>
      <c r="I53" s="296">
        <f>CC_KH!$AY$11</f>
        <v>0</v>
      </c>
      <c r="J53" s="296">
        <f>CC_KH!$AY$12</f>
        <v>0</v>
      </c>
      <c r="K53" s="296">
        <f>CC_KH!$AY$13</f>
        <v>0</v>
      </c>
      <c r="L53" s="296">
        <f>CC_KH!$AY$14</f>
        <v>0</v>
      </c>
      <c r="M53" s="296">
        <f>CC_KH!$AY$15</f>
        <v>0</v>
      </c>
      <c r="N53" s="296"/>
      <c r="O53" s="296">
        <f>CC_KH!$AY$16</f>
        <v>0</v>
      </c>
      <c r="P53" s="296">
        <f>CC_KH!$AY$17</f>
        <v>0</v>
      </c>
      <c r="Q53" s="296">
        <f>CC_KH!$AY$18</f>
        <v>0</v>
      </c>
      <c r="R53" s="364">
        <f>SUM(S53:AA53)+SUM(AY53:BC53)+SUM(AR53:AW53)</f>
        <v>0</v>
      </c>
      <c r="S53" s="296">
        <f>CC_KH!$AY$20</f>
        <v>0</v>
      </c>
      <c r="T53" s="296">
        <f>CC_KH!$AY$21</f>
        <v>0</v>
      </c>
      <c r="U53" s="296">
        <f>CC_KH!$AY$22</f>
        <v>0</v>
      </c>
      <c r="V53" s="296">
        <f>CC_KH!$AY$23</f>
        <v>0</v>
      </c>
      <c r="W53" s="296">
        <f>CC_KH!$AY$24</f>
        <v>0</v>
      </c>
      <c r="X53" s="296">
        <f>CC_KH!$AY$25</f>
        <v>0</v>
      </c>
      <c r="Y53" s="296">
        <f>CC_KH!$AY$9</f>
        <v>0</v>
      </c>
      <c r="Z53" s="296">
        <f>CC_KH!$AY$26</f>
        <v>0</v>
      </c>
      <c r="AA53" s="365">
        <f t="shared" si="62"/>
        <v>0</v>
      </c>
      <c r="AB53" s="297">
        <f>CC_KH!$AY$29</f>
        <v>0</v>
      </c>
      <c r="AC53" s="297">
        <f>CC_KH!$AY$30</f>
        <v>0</v>
      </c>
      <c r="AD53" s="297">
        <f>CC_KH!$AY$31</f>
        <v>0</v>
      </c>
      <c r="AE53" s="297">
        <f>CC_KH!$AY$32</f>
        <v>0</v>
      </c>
      <c r="AF53" s="297">
        <f>CC_KH!$AY$33</f>
        <v>0</v>
      </c>
      <c r="AG53" s="297">
        <f>CC_KH!$AY$34</f>
        <v>0</v>
      </c>
      <c r="AH53" s="297">
        <f>CC_KH!$AY$35</f>
        <v>0</v>
      </c>
      <c r="AI53" s="297">
        <f>CC_KH!$AY$36</f>
        <v>0</v>
      </c>
      <c r="AJ53" s="297">
        <f>CC_KH!$AY$37</f>
        <v>0</v>
      </c>
      <c r="AK53" s="297">
        <f>CC_KH!$AY$38</f>
        <v>0</v>
      </c>
      <c r="AL53" s="297">
        <f>CC_KH!$AY$39</f>
        <v>0</v>
      </c>
      <c r="AM53" s="297">
        <f>CC_KH!$AY$40</f>
        <v>0</v>
      </c>
      <c r="AN53" s="297">
        <f>CC_KH!$AY$41</f>
        <v>0</v>
      </c>
      <c r="AO53" s="297">
        <f>CC_KH!$AY$42</f>
        <v>0</v>
      </c>
      <c r="AP53" s="297">
        <f>CC_KH!$AY$43</f>
        <v>0</v>
      </c>
      <c r="AQ53" s="376">
        <f>CC_KH!$AY$44</f>
        <v>0</v>
      </c>
      <c r="AR53" s="296">
        <f>CC_KH!$AY$45</f>
        <v>0</v>
      </c>
      <c r="AS53" s="296">
        <f>CC_KH!$AY$46</f>
        <v>0</v>
      </c>
      <c r="AT53" s="296">
        <f>CC_KH!$AY$47</f>
        <v>0</v>
      </c>
      <c r="AU53" s="296">
        <f>CC_KH!$AY$48</f>
        <v>0</v>
      </c>
      <c r="AV53" s="296">
        <f>CC_KH!$AY$49</f>
        <v>0</v>
      </c>
      <c r="AW53" s="296">
        <f>CC_KH!$AY$50</f>
        <v>0</v>
      </c>
      <c r="AX53" s="295">
        <f>$D53-$BE53</f>
        <v>0.15539</v>
      </c>
      <c r="AY53" s="296">
        <f>CC_KH!$AY$52</f>
        <v>0</v>
      </c>
      <c r="AZ53" s="296">
        <f>CC_KH!$AY$53</f>
        <v>0</v>
      </c>
      <c r="BA53" s="296">
        <f>CC_KH!$AY$54</f>
        <v>0</v>
      </c>
      <c r="BB53" s="296">
        <f>CC_KH!$AY$55</f>
        <v>0</v>
      </c>
      <c r="BC53" s="296">
        <f>CC_KH!$AY$56</f>
        <v>0</v>
      </c>
      <c r="BD53" s="372">
        <f>CC_KH!$AY$57</f>
        <v>0</v>
      </c>
      <c r="BE53" s="372">
        <f t="shared" si="60"/>
        <v>0</v>
      </c>
      <c r="BF53" s="371">
        <f t="shared" si="61"/>
        <v>0.15539</v>
      </c>
      <c r="BG53" s="302">
        <f>AX$60-BE53</f>
        <v>0</v>
      </c>
    </row>
    <row r="54" spans="1:59" hidden="1">
      <c r="A54" s="368" t="s">
        <v>113</v>
      </c>
      <c r="B54" s="369" t="s">
        <v>114</v>
      </c>
      <c r="C54" s="370" t="s">
        <v>115</v>
      </c>
      <c r="D54" s="371">
        <f>Bieu01!D54</f>
        <v>0</v>
      </c>
      <c r="E54" s="364">
        <f t="shared" si="57"/>
        <v>0</v>
      </c>
      <c r="F54" s="372">
        <f t="shared" si="58"/>
        <v>0</v>
      </c>
      <c r="G54" s="296">
        <f>CC_KH!$AZ$9</f>
        <v>0</v>
      </c>
      <c r="H54" s="296">
        <f>CC_KH!$AZ$10</f>
        <v>0</v>
      </c>
      <c r="I54" s="296">
        <f>CC_KH!$AZ$11</f>
        <v>0</v>
      </c>
      <c r="J54" s="296">
        <f>CC_KH!$AZ$12</f>
        <v>0</v>
      </c>
      <c r="K54" s="296">
        <f>CC_KH!$AZ$13</f>
        <v>0</v>
      </c>
      <c r="L54" s="296">
        <f>CC_KH!$AZ$14</f>
        <v>0</v>
      </c>
      <c r="M54" s="296">
        <f>CC_KH!$AZ$15</f>
        <v>0</v>
      </c>
      <c r="N54" s="296"/>
      <c r="O54" s="296">
        <f>CC_KH!$AZ$16</f>
        <v>0</v>
      </c>
      <c r="P54" s="296">
        <f>CC_KH!$AZ$17</f>
        <v>0</v>
      </c>
      <c r="Q54" s="296">
        <f>CC_KH!$AZ$18</f>
        <v>0</v>
      </c>
      <c r="R54" s="364">
        <f>SUM(S54:AA54)+SUM(AZ54:BC54)+SUM(AR54:AX54)</f>
        <v>0</v>
      </c>
      <c r="S54" s="296">
        <f>CC_KH!$AZ$20</f>
        <v>0</v>
      </c>
      <c r="T54" s="296">
        <f>CC_KH!$AZ$21</f>
        <v>0</v>
      </c>
      <c r="U54" s="296">
        <f>CC_KH!$AZ$22</f>
        <v>0</v>
      </c>
      <c r="V54" s="296">
        <f>CC_KH!$AZ$23</f>
        <v>0</v>
      </c>
      <c r="W54" s="296">
        <f>CC_KH!$AZ$24</f>
        <v>0</v>
      </c>
      <c r="X54" s="296">
        <f>CC_KH!$AZ$25</f>
        <v>0</v>
      </c>
      <c r="Y54" s="296">
        <f>CC_KH!$AZ$9</f>
        <v>0</v>
      </c>
      <c r="Z54" s="296">
        <f>CC_KH!$AZ$26</f>
        <v>0</v>
      </c>
      <c r="AA54" s="365">
        <f t="shared" si="62"/>
        <v>0</v>
      </c>
      <c r="AB54" s="297">
        <f>CC_KH!$AZ$29</f>
        <v>0</v>
      </c>
      <c r="AC54" s="297">
        <f>CC_KH!$AZ$30</f>
        <v>0</v>
      </c>
      <c r="AD54" s="297">
        <f>CC_KH!$AZ$31</f>
        <v>0</v>
      </c>
      <c r="AE54" s="297">
        <f>CC_KH!$AZ$32</f>
        <v>0</v>
      </c>
      <c r="AF54" s="297">
        <f>CC_KH!$AZ$33</f>
        <v>0</v>
      </c>
      <c r="AG54" s="297">
        <f>CC_KH!$AZ$34</f>
        <v>0</v>
      </c>
      <c r="AH54" s="297">
        <f>CC_KH!$AZ$35</f>
        <v>0</v>
      </c>
      <c r="AI54" s="297">
        <f>CC_KH!$AZ$36</f>
        <v>0</v>
      </c>
      <c r="AJ54" s="297">
        <f>CC_KH!$AZ$37</f>
        <v>0</v>
      </c>
      <c r="AK54" s="297">
        <f>CC_KH!$AZ$38</f>
        <v>0</v>
      </c>
      <c r="AL54" s="297">
        <f>CC_KH!$AZ$39</f>
        <v>0</v>
      </c>
      <c r="AM54" s="297">
        <f>CC_KH!$AZ$40</f>
        <v>0</v>
      </c>
      <c r="AN54" s="297">
        <f>CC_KH!$AZ$41</f>
        <v>0</v>
      </c>
      <c r="AO54" s="297">
        <f>CC_KH!$AZ$42</f>
        <v>0</v>
      </c>
      <c r="AP54" s="297">
        <f>CC_KH!$AZ$43</f>
        <v>0</v>
      </c>
      <c r="AQ54" s="376">
        <f>CC_KH!$AZ$44</f>
        <v>0</v>
      </c>
      <c r="AR54" s="296">
        <f>CC_KH!$AZ$45</f>
        <v>0</v>
      </c>
      <c r="AS54" s="296">
        <f>CC_KH!$AZ$46</f>
        <v>0</v>
      </c>
      <c r="AT54" s="296">
        <f>CC_KH!$AZ$47</f>
        <v>0</v>
      </c>
      <c r="AU54" s="296">
        <f>CC_KH!$AZ$48</f>
        <v>0</v>
      </c>
      <c r="AV54" s="296">
        <f>CC_KH!$AZ$49</f>
        <v>0</v>
      </c>
      <c r="AW54" s="296">
        <f>CC_KH!$AZ$50</f>
        <v>0</v>
      </c>
      <c r="AX54" s="296">
        <f>CC_KH!$AZ$51</f>
        <v>0</v>
      </c>
      <c r="AY54" s="295">
        <f>$D54-$BE54</f>
        <v>0</v>
      </c>
      <c r="AZ54" s="296">
        <f>CC_KH!$AZ$53</f>
        <v>0</v>
      </c>
      <c r="BA54" s="296">
        <f>CC_KH!$AZ$54</f>
        <v>0</v>
      </c>
      <c r="BB54" s="296">
        <f>CC_KH!$AZ$55</f>
        <v>0</v>
      </c>
      <c r="BC54" s="296">
        <f>CC_KH!$AZ$56</f>
        <v>0</v>
      </c>
      <c r="BD54" s="372">
        <f>CC_KH!$AZ$57</f>
        <v>0</v>
      </c>
      <c r="BE54" s="372">
        <f t="shared" si="60"/>
        <v>0</v>
      </c>
      <c r="BF54" s="371">
        <f t="shared" si="61"/>
        <v>0</v>
      </c>
      <c r="BG54" s="302">
        <f>AY$60-BE54</f>
        <v>0</v>
      </c>
    </row>
    <row r="55" spans="1:59">
      <c r="A55" s="368" t="s">
        <v>116</v>
      </c>
      <c r="B55" s="369" t="s">
        <v>353</v>
      </c>
      <c r="C55" s="370" t="s">
        <v>132</v>
      </c>
      <c r="D55" s="371">
        <f>Bieu01!D55</f>
        <v>1.6618499999999998</v>
      </c>
      <c r="E55" s="364">
        <f t="shared" si="57"/>
        <v>0</v>
      </c>
      <c r="F55" s="372">
        <f t="shared" si="58"/>
        <v>0</v>
      </c>
      <c r="G55" s="296">
        <f>CC_KH!$BA$9</f>
        <v>0</v>
      </c>
      <c r="H55" s="296">
        <f>CC_KH!$BA$10</f>
        <v>0</v>
      </c>
      <c r="I55" s="296">
        <f>CC_KH!$BA$11</f>
        <v>0</v>
      </c>
      <c r="J55" s="296">
        <f>CC_KH!$BA$12</f>
        <v>0</v>
      </c>
      <c r="K55" s="296">
        <f>CC_KH!$BA$13</f>
        <v>0</v>
      </c>
      <c r="L55" s="296">
        <f>CC_KH!$BA$14</f>
        <v>0</v>
      </c>
      <c r="M55" s="296">
        <f>CC_KH!$BA$15</f>
        <v>0</v>
      </c>
      <c r="N55" s="296"/>
      <c r="O55" s="296">
        <f>CC_KH!$BA$16</f>
        <v>0</v>
      </c>
      <c r="P55" s="296">
        <f>CC_KH!$BA$17</f>
        <v>0</v>
      </c>
      <c r="Q55" s="296">
        <f>CC_KH!$BA$18</f>
        <v>0</v>
      </c>
      <c r="R55" s="364">
        <f>SUM(S55:AA55)+SUM(BA55:BC55)+SUM(AR55:AY55)</f>
        <v>0</v>
      </c>
      <c r="S55" s="296">
        <f>CC_KH!$BA$20</f>
        <v>0</v>
      </c>
      <c r="T55" s="296">
        <f>CC_KH!$BA$21</f>
        <v>0</v>
      </c>
      <c r="U55" s="296">
        <f>CC_KH!$BA$22</f>
        <v>0</v>
      </c>
      <c r="V55" s="296">
        <f>CC_KH!$BA$23</f>
        <v>0</v>
      </c>
      <c r="W55" s="296">
        <f>CC_KH!$BA$24</f>
        <v>0</v>
      </c>
      <c r="X55" s="296">
        <f>CC_KH!$BA$25</f>
        <v>0</v>
      </c>
      <c r="Y55" s="296">
        <f>CC_KH!$BA$9</f>
        <v>0</v>
      </c>
      <c r="Z55" s="296">
        <f>CC_KH!$BA$26</f>
        <v>0</v>
      </c>
      <c r="AA55" s="365">
        <f t="shared" si="62"/>
        <v>0</v>
      </c>
      <c r="AB55" s="297">
        <f>CC_KH!$BA$29</f>
        <v>0</v>
      </c>
      <c r="AC55" s="297">
        <f>CC_KH!$BA$30</f>
        <v>0</v>
      </c>
      <c r="AD55" s="297">
        <f>CC_KH!$BA$31</f>
        <v>0</v>
      </c>
      <c r="AE55" s="297">
        <f>CC_KH!$BA$32</f>
        <v>0</v>
      </c>
      <c r="AF55" s="297">
        <f>CC_KH!$BA$33</f>
        <v>0</v>
      </c>
      <c r="AG55" s="297">
        <f>CC_KH!$BA$34</f>
        <v>0</v>
      </c>
      <c r="AH55" s="297">
        <f>CC_KH!$BA$35</f>
        <v>0</v>
      </c>
      <c r="AI55" s="297">
        <f>CC_KH!$BA$36</f>
        <v>0</v>
      </c>
      <c r="AJ55" s="297">
        <f>CC_KH!$BA$37</f>
        <v>0</v>
      </c>
      <c r="AK55" s="297">
        <f>CC_KH!$BA$38</f>
        <v>0</v>
      </c>
      <c r="AL55" s="297">
        <f>CC_KH!$BA$39</f>
        <v>0</v>
      </c>
      <c r="AM55" s="297">
        <f>CC_KH!$BA$40</f>
        <v>0</v>
      </c>
      <c r="AN55" s="297">
        <f>CC_KH!$BA$41</f>
        <v>0</v>
      </c>
      <c r="AO55" s="297">
        <f>CC_KH!$BA$42</f>
        <v>0</v>
      </c>
      <c r="AP55" s="297">
        <f>CC_KH!$BA$43</f>
        <v>0</v>
      </c>
      <c r="AQ55" s="376">
        <f>CC_KH!$BA$44</f>
        <v>0</v>
      </c>
      <c r="AR55" s="296">
        <f>CC_KH!$BA$45</f>
        <v>0</v>
      </c>
      <c r="AS55" s="296">
        <f>CC_KH!$BA$46</f>
        <v>0</v>
      </c>
      <c r="AT55" s="296">
        <f>CC_KH!$BA$47</f>
        <v>0</v>
      </c>
      <c r="AU55" s="296">
        <f>CC_KH!$BA$48</f>
        <v>0</v>
      </c>
      <c r="AV55" s="296">
        <f>CC_KH!$BA$49</f>
        <v>0</v>
      </c>
      <c r="AW55" s="296">
        <f>CC_KH!$BA$50</f>
        <v>0</v>
      </c>
      <c r="AX55" s="296">
        <f>CC_KH!$BA$51</f>
        <v>0</v>
      </c>
      <c r="AY55" s="296">
        <f>CC_KH!$BA$52</f>
        <v>0</v>
      </c>
      <c r="AZ55" s="295">
        <f>$D55-$BE55</f>
        <v>1.6618499999999998</v>
      </c>
      <c r="BA55" s="296">
        <f>CC_KH!$BA$54</f>
        <v>0</v>
      </c>
      <c r="BB55" s="296">
        <f>CC_KH!$BA$55</f>
        <v>0</v>
      </c>
      <c r="BC55" s="296">
        <f>CC_KH!$BA$56</f>
        <v>0</v>
      </c>
      <c r="BD55" s="372">
        <f>CC_KH!$BA$57</f>
        <v>0</v>
      </c>
      <c r="BE55" s="372">
        <f t="shared" si="60"/>
        <v>0</v>
      </c>
      <c r="BF55" s="371">
        <f t="shared" si="61"/>
        <v>1.6618499999999998</v>
      </c>
      <c r="BG55" s="302">
        <f>AZ$60-BE55</f>
        <v>0</v>
      </c>
    </row>
    <row r="56" spans="1:59">
      <c r="A56" s="368" t="s">
        <v>119</v>
      </c>
      <c r="B56" s="369" t="s">
        <v>134</v>
      </c>
      <c r="C56" s="370" t="s">
        <v>135</v>
      </c>
      <c r="D56" s="371">
        <f>Bieu01!D56</f>
        <v>526.20507999999995</v>
      </c>
      <c r="E56" s="364">
        <f t="shared" si="57"/>
        <v>0</v>
      </c>
      <c r="F56" s="372">
        <f t="shared" si="58"/>
        <v>0</v>
      </c>
      <c r="G56" s="296">
        <f>CC_KH!$BB$9</f>
        <v>0</v>
      </c>
      <c r="H56" s="296">
        <f>CC_KH!$BB$10</f>
        <v>0</v>
      </c>
      <c r="I56" s="296">
        <f>CC_KH!$BB$11</f>
        <v>0</v>
      </c>
      <c r="J56" s="296">
        <f>CC_KH!$BB$12</f>
        <v>0</v>
      </c>
      <c r="K56" s="296">
        <f>CC_KH!$BB$13</f>
        <v>0</v>
      </c>
      <c r="L56" s="296">
        <f>CC_KH!$BB$14</f>
        <v>0</v>
      </c>
      <c r="M56" s="296">
        <f>CC_KH!$BB$15</f>
        <v>0</v>
      </c>
      <c r="N56" s="296"/>
      <c r="O56" s="296">
        <f>CC_KH!$BB$16</f>
        <v>0</v>
      </c>
      <c r="P56" s="296">
        <f>CC_KH!$BB$17</f>
        <v>0</v>
      </c>
      <c r="Q56" s="296">
        <f>CC_KH!$BB$18</f>
        <v>0</v>
      </c>
      <c r="R56" s="364">
        <f>SUM(S56:AA56)+SUM(BB56:BC56)+SUM(AR56:AZ56)</f>
        <v>0.49</v>
      </c>
      <c r="S56" s="296">
        <f>CC_KH!$BB$20</f>
        <v>0</v>
      </c>
      <c r="T56" s="296">
        <f>CC_KH!$BB$21</f>
        <v>0</v>
      </c>
      <c r="U56" s="296">
        <f>CC_KH!$BB$22</f>
        <v>0</v>
      </c>
      <c r="V56" s="296">
        <f>CC_KH!$BB$23</f>
        <v>0</v>
      </c>
      <c r="W56" s="296">
        <f>CC_KH!$BB$24</f>
        <v>0</v>
      </c>
      <c r="X56" s="296">
        <f>CC_KH!$BB$25</f>
        <v>0.49</v>
      </c>
      <c r="Y56" s="296">
        <f>CC_KH!$BB$9</f>
        <v>0</v>
      </c>
      <c r="Z56" s="296">
        <f>CC_KH!$BB$26</f>
        <v>0</v>
      </c>
      <c r="AA56" s="365">
        <f t="shared" si="62"/>
        <v>0</v>
      </c>
      <c r="AB56" s="297">
        <f>CC_KH!$BB$29</f>
        <v>0</v>
      </c>
      <c r="AC56" s="297">
        <f>CC_KH!$BB$30</f>
        <v>0</v>
      </c>
      <c r="AD56" s="297">
        <f>CC_KH!$BB$31</f>
        <v>0</v>
      </c>
      <c r="AE56" s="297">
        <f>CC_KH!$BB$32</f>
        <v>0</v>
      </c>
      <c r="AF56" s="297">
        <f>CC_KH!$BB$33</f>
        <v>0</v>
      </c>
      <c r="AG56" s="297">
        <f>CC_KH!$BB$34</f>
        <v>0</v>
      </c>
      <c r="AH56" s="297">
        <f>CC_KH!$BB$35</f>
        <v>0</v>
      </c>
      <c r="AI56" s="297">
        <f>CC_KH!$BB$36</f>
        <v>0</v>
      </c>
      <c r="AJ56" s="297">
        <f>CC_KH!$BB$37</f>
        <v>0</v>
      </c>
      <c r="AK56" s="297">
        <f>CC_KH!$BB$38</f>
        <v>0</v>
      </c>
      <c r="AL56" s="297">
        <f>CC_KH!$BB$39</f>
        <v>0</v>
      </c>
      <c r="AM56" s="297">
        <f>CC_KH!$BB$40</f>
        <v>0</v>
      </c>
      <c r="AN56" s="297">
        <f>CC_KH!$BB$41</f>
        <v>0</v>
      </c>
      <c r="AO56" s="297">
        <f>CC_KH!$BB$42</f>
        <v>0</v>
      </c>
      <c r="AP56" s="297">
        <f>CC_KH!$BB$43</f>
        <v>0</v>
      </c>
      <c r="AQ56" s="376">
        <f>CC_KH!$BB$44</f>
        <v>0</v>
      </c>
      <c r="AR56" s="296">
        <f>CC_KH!$BB$45</f>
        <v>0</v>
      </c>
      <c r="AS56" s="296">
        <f>CC_KH!$BB$46</f>
        <v>0</v>
      </c>
      <c r="AT56" s="296">
        <f>CC_KH!$BB$47</f>
        <v>0</v>
      </c>
      <c r="AU56" s="296">
        <f>CC_KH!$BB$48</f>
        <v>0</v>
      </c>
      <c r="AV56" s="296">
        <f>CC_KH!$BB$49</f>
        <v>0</v>
      </c>
      <c r="AW56" s="296">
        <f>CC_KH!$BB$50</f>
        <v>0</v>
      </c>
      <c r="AX56" s="296">
        <f>CC_KH!$BB$51</f>
        <v>0</v>
      </c>
      <c r="AY56" s="296">
        <f>CC_KH!$BB$52</f>
        <v>0</v>
      </c>
      <c r="AZ56" s="296">
        <f>CC_KH!$BB$53</f>
        <v>0</v>
      </c>
      <c r="BA56" s="295">
        <f>$D56-$BE56</f>
        <v>525.71507999999994</v>
      </c>
      <c r="BB56" s="296">
        <f>CC_KH!$BB$55</f>
        <v>0</v>
      </c>
      <c r="BC56" s="296">
        <f>CC_KH!$BB$56</f>
        <v>0</v>
      </c>
      <c r="BD56" s="372">
        <f>CC_KH!$BB$57</f>
        <v>0</v>
      </c>
      <c r="BE56" s="372">
        <f t="shared" si="60"/>
        <v>0.49</v>
      </c>
      <c r="BF56" s="371">
        <f t="shared" si="61"/>
        <v>525.71507999999994</v>
      </c>
      <c r="BG56" s="302">
        <f>BA$60-BE56</f>
        <v>-0.49</v>
      </c>
    </row>
    <row r="57" spans="1:59">
      <c r="A57" s="368" t="s">
        <v>161</v>
      </c>
      <c r="B57" s="369" t="s">
        <v>137</v>
      </c>
      <c r="C57" s="370" t="s">
        <v>138</v>
      </c>
      <c r="D57" s="371">
        <f>Bieu01!D57</f>
        <v>24.949390000000001</v>
      </c>
      <c r="E57" s="364">
        <f t="shared" si="57"/>
        <v>0</v>
      </c>
      <c r="F57" s="372">
        <f t="shared" si="58"/>
        <v>0</v>
      </c>
      <c r="G57" s="296">
        <f>CC_KH!$BC$9</f>
        <v>0</v>
      </c>
      <c r="H57" s="296">
        <f>CC_KH!$BC$10</f>
        <v>0</v>
      </c>
      <c r="I57" s="296">
        <f>CC_KH!$BC$11</f>
        <v>0</v>
      </c>
      <c r="J57" s="296">
        <f>CC_KH!$BC$12</f>
        <v>0</v>
      </c>
      <c r="K57" s="296">
        <f>CC_KH!$BC$13</f>
        <v>0</v>
      </c>
      <c r="L57" s="296">
        <f>CC_KH!$BC$14</f>
        <v>0</v>
      </c>
      <c r="M57" s="296">
        <f>CC_KH!$BC$15</f>
        <v>0</v>
      </c>
      <c r="N57" s="296"/>
      <c r="O57" s="296">
        <f>CC_KH!$BC$16</f>
        <v>0</v>
      </c>
      <c r="P57" s="296">
        <f>CC_KH!$BC$17</f>
        <v>0</v>
      </c>
      <c r="Q57" s="296">
        <f>CC_KH!$BC$18</f>
        <v>0</v>
      </c>
      <c r="R57" s="364">
        <f>SUM(S57:AA57)+SUM(AR57:BA57)+BC57</f>
        <v>0</v>
      </c>
      <c r="S57" s="296">
        <f>CC_KH!$BC$20</f>
        <v>0</v>
      </c>
      <c r="T57" s="296">
        <f>CC_KH!$BC$21</f>
        <v>0</v>
      </c>
      <c r="U57" s="296">
        <f>CC_KH!$BC$22</f>
        <v>0</v>
      </c>
      <c r="V57" s="296">
        <f>CC_KH!$BC$23</f>
        <v>0</v>
      </c>
      <c r="W57" s="296">
        <f>CC_KH!$BC$24</f>
        <v>0</v>
      </c>
      <c r="X57" s="296">
        <f>CC_KH!$BC$25</f>
        <v>0</v>
      </c>
      <c r="Y57" s="296">
        <f>CC_KH!$BC$9</f>
        <v>0</v>
      </c>
      <c r="Z57" s="296">
        <f>CC_KH!$BC$26</f>
        <v>0</v>
      </c>
      <c r="AA57" s="365">
        <f t="shared" si="62"/>
        <v>0</v>
      </c>
      <c r="AB57" s="297">
        <f>CC_KH!$BC$29</f>
        <v>0</v>
      </c>
      <c r="AC57" s="297">
        <f>CC_KH!$BC$30</f>
        <v>0</v>
      </c>
      <c r="AD57" s="297">
        <f>CC_KH!$BC$31</f>
        <v>0</v>
      </c>
      <c r="AE57" s="297">
        <f>CC_KH!$BC$32</f>
        <v>0</v>
      </c>
      <c r="AF57" s="297">
        <f>CC_KH!$BC$33</f>
        <v>0</v>
      </c>
      <c r="AG57" s="297">
        <f>CC_KH!$BC$34</f>
        <v>0</v>
      </c>
      <c r="AH57" s="297">
        <f>CC_KH!$BC$35</f>
        <v>0</v>
      </c>
      <c r="AI57" s="297">
        <f>CC_KH!$BC$36</f>
        <v>0</v>
      </c>
      <c r="AJ57" s="297">
        <f>CC_KH!$BC$37</f>
        <v>0</v>
      </c>
      <c r="AK57" s="297">
        <f>CC_KH!$BC$38</f>
        <v>0</v>
      </c>
      <c r="AL57" s="297">
        <f>CC_KH!$BC$39</f>
        <v>0</v>
      </c>
      <c r="AM57" s="297">
        <f>CC_KH!$BC$40</f>
        <v>0</v>
      </c>
      <c r="AN57" s="297">
        <f>CC_KH!$BC$41</f>
        <v>0</v>
      </c>
      <c r="AO57" s="297">
        <f>CC_KH!$BC$42</f>
        <v>0</v>
      </c>
      <c r="AP57" s="297">
        <f>CC_KH!$BC$43</f>
        <v>0</v>
      </c>
      <c r="AQ57" s="376">
        <f>CC_KH!$BC$44</f>
        <v>0</v>
      </c>
      <c r="AR57" s="296">
        <f>CC_KH!$BC$45</f>
        <v>0</v>
      </c>
      <c r="AS57" s="296">
        <f>CC_KH!$BC$46</f>
        <v>0</v>
      </c>
      <c r="AT57" s="296">
        <f>CC_KH!$BC$47</f>
        <v>0</v>
      </c>
      <c r="AU57" s="296">
        <f>CC_KH!$BC$48</f>
        <v>0</v>
      </c>
      <c r="AV57" s="296">
        <f>CC_KH!$BC$49</f>
        <v>0</v>
      </c>
      <c r="AW57" s="296">
        <f>CC_KH!$BC$50</f>
        <v>0</v>
      </c>
      <c r="AX57" s="296">
        <f>CC_KH!$BC$51</f>
        <v>0</v>
      </c>
      <c r="AY57" s="296">
        <f>CC_KH!$BC$52</f>
        <v>0</v>
      </c>
      <c r="AZ57" s="296">
        <f>CC_KH!$BC$53</f>
        <v>0</v>
      </c>
      <c r="BA57" s="296">
        <f>CC_KH!$BC$54</f>
        <v>0</v>
      </c>
      <c r="BB57" s="295">
        <f>$D57-$BE57</f>
        <v>24.949390000000001</v>
      </c>
      <c r="BC57" s="296">
        <f>CC_KH!$BC$56</f>
        <v>0</v>
      </c>
      <c r="BD57" s="372">
        <f>CC_KH!$BC$57</f>
        <v>0</v>
      </c>
      <c r="BE57" s="372">
        <f t="shared" si="60"/>
        <v>0</v>
      </c>
      <c r="BF57" s="371">
        <f t="shared" si="61"/>
        <v>24.949390000000001</v>
      </c>
      <c r="BG57" s="302">
        <f>BB$60-BE57</f>
        <v>0</v>
      </c>
    </row>
    <row r="58" spans="1:59" hidden="1">
      <c r="A58" s="368" t="s">
        <v>124</v>
      </c>
      <c r="B58" s="369" t="s">
        <v>140</v>
      </c>
      <c r="C58" s="370" t="s">
        <v>141</v>
      </c>
      <c r="D58" s="371">
        <f>Bieu01!D58</f>
        <v>0</v>
      </c>
      <c r="E58" s="364">
        <f t="shared" si="57"/>
        <v>0</v>
      </c>
      <c r="F58" s="372">
        <f t="shared" si="58"/>
        <v>0</v>
      </c>
      <c r="G58" s="372">
        <f>CC_KH!$BD$9</f>
        <v>0</v>
      </c>
      <c r="H58" s="372">
        <f>CC_KH!$BD$10</f>
        <v>0</v>
      </c>
      <c r="I58" s="372">
        <f>CC_KH!$BD$11</f>
        <v>0</v>
      </c>
      <c r="J58" s="372">
        <f>CC_KH!$BD$12</f>
        <v>0</v>
      </c>
      <c r="K58" s="372">
        <f>CC_KH!$BD$13</f>
        <v>0</v>
      </c>
      <c r="L58" s="372">
        <f>CC_KH!$BD$14</f>
        <v>0</v>
      </c>
      <c r="M58" s="372">
        <f>CC_KH!$BD$15</f>
        <v>0</v>
      </c>
      <c r="N58" s="372"/>
      <c r="O58" s="372">
        <f>CC_KH!$BD$16</f>
        <v>0</v>
      </c>
      <c r="P58" s="372">
        <f>CC_KH!$BD$17</f>
        <v>0</v>
      </c>
      <c r="Q58" s="372">
        <f>CC_KH!$BD$18</f>
        <v>0</v>
      </c>
      <c r="R58" s="364">
        <f>SUM(S58:AA58)+SUM(AR58:BB58)</f>
        <v>0</v>
      </c>
      <c r="S58" s="372">
        <f>CC_KH!$BD$20</f>
        <v>0</v>
      </c>
      <c r="T58" s="372">
        <f>CC_KH!$BD$21</f>
        <v>0</v>
      </c>
      <c r="U58" s="372">
        <f>CC_KH!$BD$22</f>
        <v>0</v>
      </c>
      <c r="V58" s="372">
        <f>CC_KH!$BD$23</f>
        <v>0</v>
      </c>
      <c r="W58" s="372">
        <f>CC_KH!$BD$24</f>
        <v>0</v>
      </c>
      <c r="X58" s="372">
        <f>CC_KH!$BD$25</f>
        <v>0</v>
      </c>
      <c r="Y58" s="372">
        <f>CC_KH!$BD$9</f>
        <v>0</v>
      </c>
      <c r="Z58" s="372">
        <f>CC_KH!$BD$26</f>
        <v>0</v>
      </c>
      <c r="AA58" s="365">
        <f t="shared" si="62"/>
        <v>0</v>
      </c>
      <c r="AB58" s="376">
        <f>CC_KH!$BD$29</f>
        <v>0</v>
      </c>
      <c r="AC58" s="376">
        <f>CC_KH!$BD$30</f>
        <v>0</v>
      </c>
      <c r="AD58" s="376">
        <f>CC_KH!$BD$31</f>
        <v>0</v>
      </c>
      <c r="AE58" s="376">
        <f>CC_KH!$BD$32</f>
        <v>0</v>
      </c>
      <c r="AF58" s="376">
        <f>CC_KH!$BD$33</f>
        <v>0</v>
      </c>
      <c r="AG58" s="376">
        <f>CC_KH!$BD$34</f>
        <v>0</v>
      </c>
      <c r="AH58" s="376">
        <f>CC_KH!$BD$35</f>
        <v>0</v>
      </c>
      <c r="AI58" s="376">
        <f>CC_KH!$BD$36</f>
        <v>0</v>
      </c>
      <c r="AJ58" s="376">
        <f>CC_KH!$BD$37</f>
        <v>0</v>
      </c>
      <c r="AK58" s="376">
        <f>CC_KH!$BD$38</f>
        <v>0</v>
      </c>
      <c r="AL58" s="376">
        <f>CC_KH!$BD$39</f>
        <v>0</v>
      </c>
      <c r="AM58" s="376">
        <f>CC_KH!$BD$40</f>
        <v>0</v>
      </c>
      <c r="AN58" s="376">
        <f>CC_KH!$BD$41</f>
        <v>0</v>
      </c>
      <c r="AO58" s="376">
        <f>CC_KH!$BD$42</f>
        <v>0</v>
      </c>
      <c r="AP58" s="376">
        <f>CC_KH!$BD$43</f>
        <v>0</v>
      </c>
      <c r="AQ58" s="376">
        <f>CC_KH!$BD$44</f>
        <v>0</v>
      </c>
      <c r="AR58" s="372">
        <f>CC_KH!$BD$45</f>
        <v>0</v>
      </c>
      <c r="AS58" s="372">
        <f>CC_KH!$BD$46</f>
        <v>0</v>
      </c>
      <c r="AT58" s="372">
        <f>CC_KH!$BD$47</f>
        <v>0</v>
      </c>
      <c r="AU58" s="372">
        <f>CC_KH!$BD$48</f>
        <v>0</v>
      </c>
      <c r="AV58" s="372">
        <f>CC_KH!$BD$49</f>
        <v>0</v>
      </c>
      <c r="AW58" s="372">
        <f>CC_KH!$BD$50</f>
        <v>0</v>
      </c>
      <c r="AX58" s="372">
        <f>CC_KH!$BD$51</f>
        <v>0</v>
      </c>
      <c r="AY58" s="372">
        <f>CC_KH!$BD$52</f>
        <v>0</v>
      </c>
      <c r="AZ58" s="372">
        <f>CC_KH!$BD$53</f>
        <v>0</v>
      </c>
      <c r="BA58" s="372">
        <f>CC_KH!$BD$54</f>
        <v>0</v>
      </c>
      <c r="BB58" s="372">
        <f>CC_KH!$BD$55</f>
        <v>0</v>
      </c>
      <c r="BC58" s="295">
        <f>$D58-$BE58</f>
        <v>0</v>
      </c>
      <c r="BD58" s="372">
        <f>CC_KH!$BD$57</f>
        <v>0</v>
      </c>
      <c r="BE58" s="372">
        <f t="shared" si="60"/>
        <v>0</v>
      </c>
      <c r="BF58" s="372">
        <f t="shared" si="61"/>
        <v>0</v>
      </c>
      <c r="BG58" s="302">
        <f>BC$60-BE58</f>
        <v>0</v>
      </c>
    </row>
    <row r="59" spans="1:59" s="382" customFormat="1">
      <c r="A59" s="366">
        <v>3</v>
      </c>
      <c r="B59" s="367" t="s">
        <v>142</v>
      </c>
      <c r="C59" s="359" t="s">
        <v>143</v>
      </c>
      <c r="D59" s="380">
        <f>Bieu01!D59</f>
        <v>0</v>
      </c>
      <c r="E59" s="365">
        <f t="shared" si="57"/>
        <v>0</v>
      </c>
      <c r="F59" s="365">
        <f t="shared" si="58"/>
        <v>0</v>
      </c>
      <c r="G59" s="365">
        <f>CC_KH!$BE$9</f>
        <v>0</v>
      </c>
      <c r="H59" s="365">
        <f>CC_KH!$BE$10</f>
        <v>0</v>
      </c>
      <c r="I59" s="365">
        <f>CC_KH!$BE$11</f>
        <v>0</v>
      </c>
      <c r="J59" s="365">
        <f>CC_KH!$BE$12</f>
        <v>0</v>
      </c>
      <c r="K59" s="365">
        <f>CC_KH!$BE$13</f>
        <v>0</v>
      </c>
      <c r="L59" s="365">
        <f>CC_KH!$BE$14</f>
        <v>0</v>
      </c>
      <c r="M59" s="365">
        <f>CC_KH!$BE$15</f>
        <v>0</v>
      </c>
      <c r="N59" s="365"/>
      <c r="O59" s="365">
        <f>CC_KH!$BE$16</f>
        <v>0</v>
      </c>
      <c r="P59" s="365">
        <f>CC_KH!$BE$17</f>
        <v>0</v>
      </c>
      <c r="Q59" s="365">
        <f>CC_KH!$BE$18</f>
        <v>0</v>
      </c>
      <c r="R59" s="365">
        <f t="shared" si="59"/>
        <v>0</v>
      </c>
      <c r="S59" s="365">
        <f>CC_KH!$BE$20</f>
        <v>0</v>
      </c>
      <c r="T59" s="365">
        <f>CC_KH!$BE$21</f>
        <v>0</v>
      </c>
      <c r="U59" s="365">
        <f>CC_KH!$BE$22</f>
        <v>0</v>
      </c>
      <c r="V59" s="365">
        <f>CC_KH!$BE$23</f>
        <v>0</v>
      </c>
      <c r="W59" s="365">
        <f>CC_KH!$BE$24</f>
        <v>0</v>
      </c>
      <c r="X59" s="365">
        <f>CC_KH!$BE$25</f>
        <v>0</v>
      </c>
      <c r="Y59" s="365">
        <f>CC_KH!$BE$9</f>
        <v>0</v>
      </c>
      <c r="Z59" s="365">
        <f>CC_KH!$BE$26</f>
        <v>0</v>
      </c>
      <c r="AA59" s="365">
        <f t="shared" si="62"/>
        <v>0</v>
      </c>
      <c r="AB59" s="365">
        <f>CC_KH!$BE$29</f>
        <v>0</v>
      </c>
      <c r="AC59" s="365">
        <f>CC_KH!$BE$30</f>
        <v>0</v>
      </c>
      <c r="AD59" s="365">
        <f>CC_KH!$BE$31</f>
        <v>0</v>
      </c>
      <c r="AE59" s="365">
        <f>CC_KH!$BE$32</f>
        <v>0</v>
      </c>
      <c r="AF59" s="365">
        <f>CC_KH!$BE$33</f>
        <v>0</v>
      </c>
      <c r="AG59" s="365">
        <f>CC_KH!$BE$34</f>
        <v>0</v>
      </c>
      <c r="AH59" s="365">
        <f>CC_KH!$BE$35</f>
        <v>0</v>
      </c>
      <c r="AI59" s="365">
        <f>CC_KH!$BE$36</f>
        <v>0</v>
      </c>
      <c r="AJ59" s="365">
        <f>CC_KH!$BE$37</f>
        <v>0</v>
      </c>
      <c r="AK59" s="365">
        <f>CC_KH!$BE$38</f>
        <v>0</v>
      </c>
      <c r="AL59" s="365">
        <f>CC_KH!$BE$39</f>
        <v>0</v>
      </c>
      <c r="AM59" s="365">
        <f>CC_KH!$BE$40</f>
        <v>0</v>
      </c>
      <c r="AN59" s="365">
        <f>CC_KH!$BE$41</f>
        <v>0</v>
      </c>
      <c r="AO59" s="365">
        <f>CC_KH!$BE$42</f>
        <v>0</v>
      </c>
      <c r="AP59" s="365">
        <f>CC_KH!$BE$43</f>
        <v>0</v>
      </c>
      <c r="AQ59" s="365">
        <f>CC_KH!$BE$44</f>
        <v>0</v>
      </c>
      <c r="AR59" s="365">
        <f>CC_KH!$BE$45</f>
        <v>0</v>
      </c>
      <c r="AS59" s="365">
        <f>CC_KH!$BE$46</f>
        <v>0</v>
      </c>
      <c r="AT59" s="365">
        <f>CC_KH!$BE$47</f>
        <v>0</v>
      </c>
      <c r="AU59" s="365">
        <f>CC_KH!$BE$48</f>
        <v>0</v>
      </c>
      <c r="AV59" s="365">
        <f>CC_KH!$BE$49</f>
        <v>0</v>
      </c>
      <c r="AW59" s="365">
        <f>CC_KH!$BE$50</f>
        <v>0</v>
      </c>
      <c r="AX59" s="365">
        <f>CC_KH!$BE$51</f>
        <v>0</v>
      </c>
      <c r="AY59" s="365">
        <f>CC_KH!$BE$52</f>
        <v>0</v>
      </c>
      <c r="AZ59" s="365">
        <f>CC_KH!$BE$53</f>
        <v>0</v>
      </c>
      <c r="BA59" s="365">
        <f>CC_KH!$BE$54</f>
        <v>0</v>
      </c>
      <c r="BB59" s="365">
        <f>CC_KH!$BE$55</f>
        <v>0</v>
      </c>
      <c r="BC59" s="365">
        <f>CC_KH!$BE$56</f>
        <v>0</v>
      </c>
      <c r="BD59" s="295">
        <f>$D59-$BE59</f>
        <v>0</v>
      </c>
      <c r="BE59" s="365"/>
      <c r="BF59" s="365">
        <f t="shared" si="61"/>
        <v>0</v>
      </c>
      <c r="BG59" s="381">
        <f>BD$60-BE59</f>
        <v>0</v>
      </c>
    </row>
    <row r="60" spans="1:59" s="354" customFormat="1">
      <c r="A60" s="378"/>
      <c r="B60" s="367" t="s">
        <v>356</v>
      </c>
      <c r="C60" s="383"/>
      <c r="D60" s="376"/>
      <c r="E60" s="365"/>
      <c r="F60" s="376">
        <f>F59+F21+F8</f>
        <v>0</v>
      </c>
      <c r="G60" s="376">
        <f>G59+G21+G8</f>
        <v>0</v>
      </c>
      <c r="H60" s="376">
        <f>H505+H21+H8</f>
        <v>0</v>
      </c>
      <c r="I60" s="376">
        <f>I506+I21+I8</f>
        <v>0</v>
      </c>
      <c r="J60" s="376">
        <f>J507+J21+J8</f>
        <v>1.89</v>
      </c>
      <c r="K60" s="376">
        <f>K508+K21+K8</f>
        <v>0</v>
      </c>
      <c r="L60" s="376">
        <f>L509+L21+L8</f>
        <v>0</v>
      </c>
      <c r="M60" s="376">
        <f>M510+M21+M8</f>
        <v>0</v>
      </c>
      <c r="N60" s="376">
        <f>N59+N21+N8</f>
        <v>0</v>
      </c>
      <c r="O60" s="376">
        <f>O511+O21+O8</f>
        <v>41.25</v>
      </c>
      <c r="P60" s="376">
        <f>P512+P21+P8</f>
        <v>0</v>
      </c>
      <c r="Q60" s="376">
        <f>Q513+Q21+Q8</f>
        <v>0.60000000000000009</v>
      </c>
      <c r="R60" s="365">
        <f t="shared" si="59"/>
        <v>107.54580000000001</v>
      </c>
      <c r="S60" s="376">
        <f t="shared" ref="S60" si="63">S59+S21+S8</f>
        <v>27.5</v>
      </c>
      <c r="T60" s="376">
        <f t="shared" ref="T60:Z60" si="64">T59+T21+T8</f>
        <v>0</v>
      </c>
      <c r="U60" s="376">
        <f t="shared" si="64"/>
        <v>0</v>
      </c>
      <c r="V60" s="376">
        <f t="shared" si="64"/>
        <v>0</v>
      </c>
      <c r="W60" s="376">
        <f t="shared" si="64"/>
        <v>10.894499999999999</v>
      </c>
      <c r="X60" s="376">
        <f t="shared" si="64"/>
        <v>12.4</v>
      </c>
      <c r="Y60" s="376">
        <f t="shared" si="64"/>
        <v>0</v>
      </c>
      <c r="Z60" s="376">
        <f t="shared" si="64"/>
        <v>4.5599999999999996</v>
      </c>
      <c r="AA60" s="365">
        <f t="shared" si="62"/>
        <v>29.961300000000005</v>
      </c>
      <c r="AB60" s="376">
        <f t="shared" ref="AB60:BC60" si="65">AB59+AB21+AB8</f>
        <v>24.661300000000004</v>
      </c>
      <c r="AC60" s="376">
        <f t="shared" si="65"/>
        <v>0.24000000000000002</v>
      </c>
      <c r="AD60" s="376">
        <f t="shared" si="65"/>
        <v>0.11</v>
      </c>
      <c r="AE60" s="376">
        <f t="shared" si="65"/>
        <v>0</v>
      </c>
      <c r="AF60" s="376">
        <f t="shared" si="65"/>
        <v>0.17</v>
      </c>
      <c r="AG60" s="376">
        <f t="shared" si="65"/>
        <v>0.03</v>
      </c>
      <c r="AH60" s="376">
        <f t="shared" si="65"/>
        <v>1.3399999999999999</v>
      </c>
      <c r="AI60" s="376">
        <f t="shared" si="65"/>
        <v>0</v>
      </c>
      <c r="AJ60" s="376">
        <f t="shared" si="65"/>
        <v>0</v>
      </c>
      <c r="AK60" s="376">
        <f t="shared" si="65"/>
        <v>1.5</v>
      </c>
      <c r="AL60" s="376">
        <f t="shared" si="65"/>
        <v>0</v>
      </c>
      <c r="AM60" s="376">
        <f t="shared" si="65"/>
        <v>0</v>
      </c>
      <c r="AN60" s="376">
        <f t="shared" si="65"/>
        <v>1.9100000000000001</v>
      </c>
      <c r="AO60" s="376">
        <f t="shared" si="65"/>
        <v>0</v>
      </c>
      <c r="AP60" s="376">
        <f t="shared" si="65"/>
        <v>0</v>
      </c>
      <c r="AQ60" s="376">
        <f t="shared" si="65"/>
        <v>0</v>
      </c>
      <c r="AR60" s="376">
        <f t="shared" si="65"/>
        <v>0</v>
      </c>
      <c r="AS60" s="376">
        <f t="shared" si="65"/>
        <v>0</v>
      </c>
      <c r="AT60" s="376">
        <f t="shared" si="65"/>
        <v>0</v>
      </c>
      <c r="AU60" s="376">
        <f t="shared" si="65"/>
        <v>18.190000000000001</v>
      </c>
      <c r="AV60" s="376">
        <f t="shared" si="65"/>
        <v>3.9299999999999997</v>
      </c>
      <c r="AW60" s="376">
        <f t="shared" si="65"/>
        <v>0.11</v>
      </c>
      <c r="AX60" s="376">
        <f t="shared" si="65"/>
        <v>0</v>
      </c>
      <c r="AY60" s="376">
        <f t="shared" si="65"/>
        <v>0</v>
      </c>
      <c r="AZ60" s="376">
        <f t="shared" si="65"/>
        <v>0</v>
      </c>
      <c r="BA60" s="376">
        <f t="shared" si="65"/>
        <v>0</v>
      </c>
      <c r="BB60" s="376">
        <f t="shared" si="65"/>
        <v>0</v>
      </c>
      <c r="BC60" s="376">
        <f t="shared" si="65"/>
        <v>0</v>
      </c>
      <c r="BD60" s="376"/>
      <c r="BE60" s="376"/>
      <c r="BF60" s="376"/>
      <c r="BG60" s="384"/>
    </row>
    <row r="61" spans="1:59" s="187" customFormat="1">
      <c r="A61" s="360"/>
      <c r="B61" s="361" t="s">
        <v>406</v>
      </c>
      <c r="C61" s="362"/>
      <c r="D61" s="364"/>
      <c r="E61" s="364">
        <f>SUM(I61:Q61)+F61</f>
        <v>26367.343140000004</v>
      </c>
      <c r="F61" s="364">
        <f t="shared" si="58"/>
        <v>23780.494430000002</v>
      </c>
      <c r="G61" s="364">
        <f>G60+G10</f>
        <v>23780.594430000001</v>
      </c>
      <c r="H61" s="364">
        <f>H60+H11</f>
        <v>-0.1</v>
      </c>
      <c r="I61" s="364">
        <f>I60+I12</f>
        <v>54.940199999999997</v>
      </c>
      <c r="J61" s="364">
        <f>J60+J13</f>
        <v>576.99432000000002</v>
      </c>
      <c r="K61" s="364">
        <f>K60+K14</f>
        <v>47.391199999999998</v>
      </c>
      <c r="L61" s="364">
        <f>L60+L15</f>
        <v>0</v>
      </c>
      <c r="M61" s="364">
        <f>M60+M16</f>
        <v>0</v>
      </c>
      <c r="N61" s="364">
        <f>N60+N17</f>
        <v>0</v>
      </c>
      <c r="O61" s="364">
        <f>O60+O18</f>
        <v>1905.3791600000002</v>
      </c>
      <c r="P61" s="364">
        <f>P60+P19</f>
        <v>0</v>
      </c>
      <c r="Q61" s="364">
        <f>Q60+Q20</f>
        <v>2.1438300000000003</v>
      </c>
      <c r="R61" s="364">
        <f t="shared" si="59"/>
        <v>4639.9772499999999</v>
      </c>
      <c r="S61" s="364">
        <f>S60+S22</f>
        <v>208.47059000000002</v>
      </c>
      <c r="T61" s="364">
        <f>T60+T23</f>
        <v>2.5685399999999996</v>
      </c>
      <c r="U61" s="364">
        <f>U60+U24</f>
        <v>0</v>
      </c>
      <c r="V61" s="364">
        <f>V60+V25</f>
        <v>20.872859999999999</v>
      </c>
      <c r="W61" s="364">
        <f>W60+W26</f>
        <v>44.993020000000008</v>
      </c>
      <c r="X61" s="364">
        <f>X60+X27</f>
        <v>106.69540000000001</v>
      </c>
      <c r="Y61" s="364">
        <f>Y60+Y28</f>
        <v>0</v>
      </c>
      <c r="Z61" s="364">
        <f>Z60+Z29</f>
        <v>4.5599999999999996</v>
      </c>
      <c r="AA61" s="365">
        <f t="shared" si="62"/>
        <v>2368.4473100000005</v>
      </c>
      <c r="AB61" s="365">
        <f>AB31+AB60</f>
        <v>844.54336000000001</v>
      </c>
      <c r="AC61" s="365">
        <f>AC32+AC60</f>
        <v>1399.1282100000001</v>
      </c>
      <c r="AD61" s="365">
        <f>AD33+AD60</f>
        <v>4.3675500000000005</v>
      </c>
      <c r="AE61" s="365">
        <f>AE34+AE60</f>
        <v>5.9372400000000001</v>
      </c>
      <c r="AF61" s="365">
        <f>AF35+AF60</f>
        <v>54.132939999999998</v>
      </c>
      <c r="AG61" s="365">
        <f>AG36+AG60</f>
        <v>7.2543700000000007</v>
      </c>
      <c r="AH61" s="365">
        <f>AH37+AH60</f>
        <v>1.3399999999999999</v>
      </c>
      <c r="AI61" s="365">
        <f>AI38+AI60</f>
        <v>0.90388000000000024</v>
      </c>
      <c r="AJ61" s="365">
        <f>AJ39+AJ60</f>
        <v>0</v>
      </c>
      <c r="AK61" s="365">
        <f>AK40+AK60</f>
        <v>12.162599999999999</v>
      </c>
      <c r="AL61" s="365">
        <f>AL41+AL60</f>
        <v>7.4726299999999997</v>
      </c>
      <c r="AM61" s="365">
        <f>AM42+AM60</f>
        <v>3.87113</v>
      </c>
      <c r="AN61" s="365">
        <f>AN43+AN60</f>
        <v>20.150389999999998</v>
      </c>
      <c r="AO61" s="365">
        <f>AO44+AO60</f>
        <v>0</v>
      </c>
      <c r="AP61" s="365">
        <f>AP45+AP60</f>
        <v>0</v>
      </c>
      <c r="AQ61" s="364">
        <f>AQ46+AQ60</f>
        <v>7.1830100000000003</v>
      </c>
      <c r="AR61" s="364">
        <f>AR47+AR60</f>
        <v>0</v>
      </c>
      <c r="AS61" s="364">
        <f>AS48+AS60</f>
        <v>0.66117999999999999</v>
      </c>
      <c r="AT61" s="364">
        <f>AT49+AT60</f>
        <v>0</v>
      </c>
      <c r="AU61" s="364">
        <f>AU50+AU60</f>
        <v>1191.9695100000001</v>
      </c>
      <c r="AV61" s="364">
        <f>AV51+AV60</f>
        <v>116.91717</v>
      </c>
      <c r="AW61" s="364">
        <f>AW52+AW60</f>
        <v>21.339959999999998</v>
      </c>
      <c r="AX61" s="364">
        <f>AX53+AX60</f>
        <v>0.15539</v>
      </c>
      <c r="AY61" s="364">
        <f>AY54+AY60</f>
        <v>0</v>
      </c>
      <c r="AZ61" s="364">
        <f>AZ55+AZ60</f>
        <v>1.6618499999999998</v>
      </c>
      <c r="BA61" s="364">
        <f>BA56+BA60</f>
        <v>525.71507999999994</v>
      </c>
      <c r="BB61" s="364">
        <f>BB60+BB57</f>
        <v>24.949390000000001</v>
      </c>
      <c r="BC61" s="364">
        <f>BC60+BC58</f>
        <v>0</v>
      </c>
      <c r="BD61" s="364"/>
      <c r="BE61" s="364"/>
      <c r="BF61" s="364"/>
      <c r="BG61" s="385"/>
    </row>
  </sheetData>
  <mergeCells count="13">
    <mergeCell ref="A1:B1"/>
    <mergeCell ref="A5:A6"/>
    <mergeCell ref="B5:B6"/>
    <mergeCell ref="C5:C6"/>
    <mergeCell ref="D5:D6"/>
    <mergeCell ref="BG5:BG6"/>
    <mergeCell ref="E5:AC5"/>
    <mergeCell ref="AD5:BD5"/>
    <mergeCell ref="AA4:AB4"/>
    <mergeCell ref="A2:AC2"/>
    <mergeCell ref="AD2:BF2"/>
    <mergeCell ref="BE5:BE6"/>
    <mergeCell ref="BF5:BF6"/>
  </mergeCells>
  <phoneticPr fontId="40" type="noConversion"/>
  <pageMargins left="0.43" right="0.21" top="0.75" bottom="0.6" header="0.3" footer="0.3"/>
  <pageSetup paperSize="8" fitToWidth="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15</vt:i4>
      </vt:variant>
    </vt:vector>
  </HeadingPairs>
  <TitlesOfParts>
    <vt:vector size="29" baseType="lpstr">
      <vt:lpstr>Bia</vt:lpstr>
      <vt:lpstr>Bieu01</vt:lpstr>
      <vt:lpstr>Bieu02</vt:lpstr>
      <vt:lpstr>KHnamtrc</vt:lpstr>
      <vt:lpstr>Bieu06</vt:lpstr>
      <vt:lpstr>Bieu07</vt:lpstr>
      <vt:lpstr>Bieu08</vt:lpstr>
      <vt:lpstr>Bieu11</vt:lpstr>
      <vt:lpstr>Bieu13CH</vt:lpstr>
      <vt:lpstr>Bieu06 Ktra</vt:lpstr>
      <vt:lpstr>Bieu09</vt:lpstr>
      <vt:lpstr>Bieu phu</vt:lpstr>
      <vt:lpstr>thuchi</vt:lpstr>
      <vt:lpstr>CC_KH</vt:lpstr>
      <vt:lpstr>Bieu01!Print_Area</vt:lpstr>
      <vt:lpstr>Bieu02!Print_Area</vt:lpstr>
      <vt:lpstr>Bieu06!Print_Area</vt:lpstr>
      <vt:lpstr>'Bieu06 Ktra'!Print_Area</vt:lpstr>
      <vt:lpstr>Bieu07!Print_Area</vt:lpstr>
      <vt:lpstr>Bieu08!Print_Area</vt:lpstr>
      <vt:lpstr>Bieu09!Print_Area</vt:lpstr>
      <vt:lpstr>Bieu01!Print_Titles</vt:lpstr>
      <vt:lpstr>Bieu02!Print_Titles</vt:lpstr>
      <vt:lpstr>Bieu06!Print_Titles</vt:lpstr>
      <vt:lpstr>'Bieu06 Ktra'!Print_Titles</vt:lpstr>
      <vt:lpstr>Bieu07!Print_Titles</vt:lpstr>
      <vt:lpstr>Bieu08!Print_Titles</vt:lpstr>
      <vt:lpstr>Bieu09!Print_Titles</vt:lpstr>
      <vt:lpstr>Bieu13CH!Print_Titles</vt:lpstr>
    </vt:vector>
  </TitlesOfParts>
  <Manager/>
  <Company>HOME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Windows User</cp:lastModifiedBy>
  <cp:revision/>
  <cp:lastPrinted>2022-12-18T02:56:19Z</cp:lastPrinted>
  <dcterms:created xsi:type="dcterms:W3CDTF">2013-11-26T07:18:00Z</dcterms:created>
  <dcterms:modified xsi:type="dcterms:W3CDTF">2022-12-18T14:25:16Z</dcterms:modified>
  <cp:category/>
  <cp:contentStatus/>
</cp:coreProperties>
</file>